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J23" i="1"/>
  <c r="J22" i="1"/>
  <c r="J21" i="1"/>
  <c r="J20" i="1"/>
  <c r="K19" i="1"/>
  <c r="K18" i="1"/>
  <c r="K17" i="1"/>
  <c r="K16" i="1"/>
  <c r="J19" i="1"/>
  <c r="J18" i="1"/>
  <c r="J17" i="1"/>
  <c r="J16" i="1"/>
  <c r="K15" i="1"/>
  <c r="K14" i="1"/>
  <c r="K13" i="1"/>
  <c r="K12" i="1"/>
  <c r="J15" i="1"/>
  <c r="J14" i="1"/>
  <c r="J13" i="1"/>
  <c r="J12" i="1"/>
  <c r="K11" i="1"/>
  <c r="K10" i="1"/>
  <c r="J11" i="1"/>
  <c r="J10" i="1"/>
  <c r="K9" i="1"/>
  <c r="K8" i="1"/>
  <c r="J9" i="1"/>
  <c r="J8" i="1"/>
  <c r="I21" i="1"/>
  <c r="I20" i="1"/>
  <c r="I17" i="1"/>
  <c r="I16" i="1"/>
  <c r="I13" i="1"/>
  <c r="I12" i="1"/>
  <c r="I9" i="1"/>
  <c r="I8" i="1"/>
  <c r="I23" i="1"/>
  <c r="I22" i="1"/>
  <c r="H23" i="1"/>
  <c r="H22" i="1"/>
  <c r="H21" i="1"/>
  <c r="H20" i="1"/>
  <c r="I19" i="1"/>
  <c r="I18" i="1"/>
  <c r="H19" i="1"/>
  <c r="H18" i="1"/>
  <c r="I15" i="1"/>
  <c r="I14" i="1"/>
  <c r="H15" i="1"/>
  <c r="H14" i="1"/>
  <c r="I11" i="1"/>
  <c r="I10" i="1"/>
  <c r="H11" i="1"/>
  <c r="H10" i="1"/>
  <c r="H17" i="1"/>
  <c r="H16" i="1"/>
  <c r="H13" i="1"/>
  <c r="H12" i="1"/>
  <c r="H9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  <c r="E13" i="1"/>
  <c r="E14" i="1"/>
  <c r="E15" i="1"/>
  <c r="E16" i="1"/>
  <c r="E17" i="1"/>
  <c r="E18" i="1"/>
  <c r="E19" i="1"/>
  <c r="E20" i="1"/>
  <c r="E21" i="1"/>
  <c r="E22" i="1"/>
  <c r="E23" i="1"/>
  <c r="D16" i="1"/>
  <c r="D17" i="1"/>
  <c r="D18" i="1"/>
  <c r="D19" i="1"/>
  <c r="D20" i="1"/>
  <c r="D21" i="1"/>
  <c r="D22" i="1"/>
  <c r="D23" i="1"/>
  <c r="E12" i="1"/>
  <c r="D15" i="1"/>
  <c r="D14" i="1"/>
  <c r="D13" i="1"/>
  <c r="D12" i="1"/>
</calcChain>
</file>

<file path=xl/sharedStrings.xml><?xml version="1.0" encoding="utf-8"?>
<sst xmlns="http://schemas.openxmlformats.org/spreadsheetml/2006/main" count="49" uniqueCount="16">
  <si>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</si>
  <si>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</si>
  <si>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</si>
  <si>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</si>
  <si>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</si>
  <si>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</si>
  <si>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</si>
  <si>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</si>
  <si>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</si>
  <si>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</si>
  <si>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</si>
  <si>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</si>
  <si>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Мощность энергопринимающих устройств заявителя, кВт</t>
  </si>
  <si>
    <t>550*</t>
  </si>
  <si>
    <t>* При условии присоединения с учетом соблюдения Требований пункта 17 Правил технологического присоединения энергопринимающих устройств потребителей электрической энергии, объектов по производству,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РФ № 861 от 27.12.2004</t>
  </si>
  <si>
    <t>Стоимость технологического присоединения к электрическим сетям сетевой организации в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</si>
</sst>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2272F"/>
      <name val="Times New Roman"/>
      <family val="1"/>
      <charset val="204"/>
    </font>
    <font>
      <sz val="10"/>
      <color rgb="FF464C55"/>
      <name val="Times New Roman"/>
      <family val="1"/>
      <charset val="204"/>
    </font>
    <font>
      <b/>
      <sz val="14"/>
      <color rgb="FF464C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43" fontId="2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abSelected="1" topLeftCell="A4" zoomScale="80" zoomScaleNormal="80" workbookViewId="0">
      <selection activeCell="K22" sqref="K22"/>
    </sheetView>
  </sheetViews>
  <sheetFormatPr defaultRowHeight="14.4" x14ac:dyDescent="0.3"/>
  <cols>
    <col min="1" max="1" width="16" customWidth="1"/>
    <col min="4" max="4" width="13.5546875" customWidth="1"/>
    <col min="5" max="5" width="11.5546875" customWidth="1"/>
    <col min="6" max="6" width="12" customWidth="1"/>
    <col min="7" max="7" width="10.88671875" customWidth="1"/>
    <col min="8" max="8" width="12.77734375" customWidth="1"/>
    <col min="9" max="9" width="11.6640625" customWidth="1"/>
    <col min="10" max="10" width="14.6640625" customWidth="1"/>
    <col min="11" max="11" width="13.77734375" customWidth="1"/>
  </cols>
  <sheetData>
    <row r="3" spans="1:11" ht="17.399999999999999" x14ac:dyDescent="0.3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thickBot="1" x14ac:dyDescent="0.35"/>
    <row r="5" spans="1:11" ht="78" customHeight="1" thickBot="1" x14ac:dyDescent="0.35">
      <c r="A5" s="7" t="s">
        <v>12</v>
      </c>
      <c r="B5" s="8"/>
      <c r="C5" s="9"/>
      <c r="D5" s="7">
        <v>15</v>
      </c>
      <c r="E5" s="9"/>
      <c r="F5" s="7">
        <v>150</v>
      </c>
      <c r="G5" s="9"/>
      <c r="H5" s="7">
        <v>250</v>
      </c>
      <c r="I5" s="9"/>
      <c r="J5" s="7">
        <v>670</v>
      </c>
      <c r="K5" s="9"/>
    </row>
    <row r="6" spans="1:11" ht="15" thickBot="1" x14ac:dyDescent="0.35">
      <c r="A6" s="7" t="s">
        <v>0</v>
      </c>
      <c r="B6" s="8"/>
      <c r="C6" s="9"/>
      <c r="D6" s="1" t="s">
        <v>1</v>
      </c>
      <c r="E6" s="1" t="s">
        <v>2</v>
      </c>
      <c r="F6" s="1" t="s">
        <v>1</v>
      </c>
      <c r="G6" s="1" t="s">
        <v>2</v>
      </c>
      <c r="H6" s="1" t="s">
        <v>1</v>
      </c>
      <c r="I6" s="1" t="s">
        <v>2</v>
      </c>
      <c r="J6" s="1" t="s">
        <v>1</v>
      </c>
      <c r="K6" s="1" t="s">
        <v>2</v>
      </c>
    </row>
    <row r="7" spans="1:11" ht="79.8" thickBot="1" x14ac:dyDescent="0.35">
      <c r="A7" s="2" t="s">
        <v>3</v>
      </c>
      <c r="B7" s="1" t="s">
        <v>4</v>
      </c>
      <c r="C7" s="1" t="s">
        <v>5</v>
      </c>
      <c r="D7" s="3"/>
      <c r="E7" s="3"/>
      <c r="F7" s="3"/>
      <c r="G7" s="3"/>
      <c r="H7" s="3"/>
      <c r="I7" s="3"/>
      <c r="J7" s="3"/>
      <c r="K7" s="3"/>
    </row>
    <row r="8" spans="1:11" ht="27" thickBot="1" x14ac:dyDescent="0.35">
      <c r="A8" s="4" t="s">
        <v>6</v>
      </c>
      <c r="B8" s="10" t="s">
        <v>8</v>
      </c>
      <c r="C8" s="1" t="s">
        <v>9</v>
      </c>
      <c r="D8" s="16" t="s">
        <v>13</v>
      </c>
      <c r="E8" s="16" t="s">
        <v>13</v>
      </c>
      <c r="F8" s="16">
        <f>36534.71*1.2+37909.44*2*1.2</f>
        <v>134824.30799999999</v>
      </c>
      <c r="G8" s="16">
        <f>36534.71*1.2+37909.44*1.2</f>
        <v>89332.98</v>
      </c>
      <c r="H8" s="16">
        <f>36534.71*1.2+(37909.44+7283905.82*0.3+250*12647.98)*2*1.2</f>
        <v>12968024.498399999</v>
      </c>
      <c r="I8" s="16">
        <f>36534.71*1.2+(37909.44+7283905.82*0.3+250*4205.2)*1.2</f>
        <v>3973099.0751999994</v>
      </c>
      <c r="J8" s="16">
        <f>36534.71*1.2+(37909.44+7283905.82*0.3+670*7119.34)*2*1.2</f>
        <v>16827135.218399998</v>
      </c>
      <c r="K8" s="16">
        <f>36534.71*1.2+(37909.44+7283905.82*0.3+670*3837.95)*1.2</f>
        <v>5797250.8751999997</v>
      </c>
    </row>
    <row r="9" spans="1:11" ht="27" thickBot="1" x14ac:dyDescent="0.35">
      <c r="A9" s="4" t="s">
        <v>7</v>
      </c>
      <c r="B9" s="11"/>
      <c r="C9" s="1" t="s">
        <v>10</v>
      </c>
      <c r="D9" s="16" t="s">
        <v>13</v>
      </c>
      <c r="E9" s="16" t="s">
        <v>13</v>
      </c>
      <c r="F9" s="16">
        <f t="shared" ref="F9:F23" si="0">36534.71*1.2+37909.44*2*1.2</f>
        <v>134824.30799999999</v>
      </c>
      <c r="G9" s="16">
        <f t="shared" ref="G9:G23" si="1">36534.71*1.2+37909.44*1.2</f>
        <v>89332.98</v>
      </c>
      <c r="H9" s="16">
        <f>36534.71*1.2+(37909.44+2915946.85*0.3+250*12647.98)*2*1.2</f>
        <v>9823094.040000001</v>
      </c>
      <c r="I9" s="16">
        <f>36534.71*1.2+(37909.44+2915946.85*0.3+250*4205.2)*1.2</f>
        <v>2400633.8459999999</v>
      </c>
      <c r="J9" s="16">
        <f>36534.71*1.2+(37909.44+2322930.77*0.3+670*7119.34)*2*1.2</f>
        <v>13255233.182399999</v>
      </c>
      <c r="K9" s="16">
        <f>36534.71*1.2+(37909.44+2322930.77*0.3+670*3837.95)*2*1.2</f>
        <v>7978758.0623999992</v>
      </c>
    </row>
    <row r="10" spans="1:11" ht="15" thickBot="1" x14ac:dyDescent="0.35">
      <c r="A10" s="5"/>
      <c r="B10" s="10" t="s">
        <v>11</v>
      </c>
      <c r="C10" s="1" t="s">
        <v>9</v>
      </c>
      <c r="D10" s="16" t="s">
        <v>13</v>
      </c>
      <c r="E10" s="16" t="s">
        <v>13</v>
      </c>
      <c r="F10" s="16">
        <f t="shared" si="0"/>
        <v>134824.30799999999</v>
      </c>
      <c r="G10" s="16">
        <f t="shared" si="1"/>
        <v>89332.98</v>
      </c>
      <c r="H10" s="16">
        <f>36534.71*1.2+(307571.95+7283905.82*0.3)*2*1.2</f>
        <v>6026426.5223999992</v>
      </c>
      <c r="I10" s="16">
        <f>36534.71*1.2+(307571.95+7283905.82*0.3)*1.2</f>
        <v>3035134.0871999995</v>
      </c>
      <c r="J10" s="16">
        <f>36534.71*1.2+(307571.95+7283905.82*0.3)*2*1.2</f>
        <v>6026426.5223999992</v>
      </c>
      <c r="K10" s="16">
        <f>36534.71*1.2+(307571.95+7283905.82*0.3)*1.2</f>
        <v>3035134.0871999995</v>
      </c>
    </row>
    <row r="11" spans="1:11" ht="15" thickBot="1" x14ac:dyDescent="0.35">
      <c r="A11" s="6"/>
      <c r="B11" s="11"/>
      <c r="C11" s="1" t="s">
        <v>10</v>
      </c>
      <c r="D11" s="16" t="s">
        <v>13</v>
      </c>
      <c r="E11" s="16" t="s">
        <v>13</v>
      </c>
      <c r="F11" s="16">
        <f t="shared" si="0"/>
        <v>134824.30799999999</v>
      </c>
      <c r="G11" s="16">
        <f t="shared" si="1"/>
        <v>89332.98</v>
      </c>
      <c r="H11" s="16">
        <f>36534.71*1.2+(307571.95+2915946.85*0.3)*2*1.2</f>
        <v>2881496.0639999998</v>
      </c>
      <c r="I11" s="16">
        <f>36534.71*1.2+(307571.95+2915946.85*0.3)*1.2</f>
        <v>1462668.858</v>
      </c>
      <c r="J11" s="16">
        <f>36534.71*1.2+(307571.95+2322930.77*0.3)*2*1.2</f>
        <v>2454524.4863999998</v>
      </c>
      <c r="K11" s="16">
        <f>36534.71*1.2+(307571.95+2322930.77*0.3)*1.2</f>
        <v>1249183.0692</v>
      </c>
    </row>
    <row r="12" spans="1:11" ht="15" thickBot="1" x14ac:dyDescent="0.35">
      <c r="A12" s="10">
        <v>750</v>
      </c>
      <c r="B12" s="10" t="s">
        <v>8</v>
      </c>
      <c r="C12" s="1" t="s">
        <v>9</v>
      </c>
      <c r="D12" s="16">
        <f>36534.71*1.2+32104.63*2*1.2</f>
        <v>120892.764</v>
      </c>
      <c r="E12" s="16">
        <f>36534.71*1.2+32104.63*1.2</f>
        <v>82367.207999999984</v>
      </c>
      <c r="F12" s="16">
        <f t="shared" si="0"/>
        <v>134824.30799999999</v>
      </c>
      <c r="G12" s="16">
        <f t="shared" si="1"/>
        <v>89332.98</v>
      </c>
      <c r="H12" s="16">
        <f>36534.71*1.2+(37909.44+7283905.82*0.75+250*12647.98)*2*1.2</f>
        <v>20834642.783999998</v>
      </c>
      <c r="I12" s="16">
        <f>36534.71*1.2+(37909.44+7283905.82*0.75+250*4205.2)*1.2</f>
        <v>7906408.2180000003</v>
      </c>
      <c r="J12" s="16">
        <f>36534.71*1.2+(37909.44+7283905.82*0.75+670*7119.34)*2*1.2</f>
        <v>24693753.504000001</v>
      </c>
      <c r="K12" s="16">
        <f>36534.71*1.2+(37909.44+7283905.82*0.75+670*3837.95)*1.2</f>
        <v>9730560.0180000011</v>
      </c>
    </row>
    <row r="13" spans="1:11" ht="15" thickBot="1" x14ac:dyDescent="0.35">
      <c r="A13" s="12"/>
      <c r="B13" s="11"/>
      <c r="C13" s="1" t="s">
        <v>10</v>
      </c>
      <c r="D13" s="16">
        <f t="shared" ref="D13:D23" si="2">36534.71*1.2+32104.63*2*1.2</f>
        <v>120892.764</v>
      </c>
      <c r="E13" s="16">
        <f t="shared" ref="E13:E23" si="3">36534.71*1.2+32104.63*1.2</f>
        <v>82367.207999999984</v>
      </c>
      <c r="F13" s="16">
        <f t="shared" si="0"/>
        <v>134824.30799999999</v>
      </c>
      <c r="G13" s="16">
        <f t="shared" si="1"/>
        <v>89332.98</v>
      </c>
      <c r="H13" s="16">
        <f>36534.71*1.2+(37909.44+2915946.85*0.75+250*12647.98)*2*1.2</f>
        <v>12972316.638000002</v>
      </c>
      <c r="I13" s="16">
        <f>36534.71*1.2+(37909.44+2915946.85*0.75+250*4205.2)*1.2</f>
        <v>3975245.1449999996</v>
      </c>
      <c r="J13" s="16">
        <f>36534.71*1.2+(37909.44+2322930.77*0.75+670*7119.34)*2*1.2</f>
        <v>15763998.413999999</v>
      </c>
      <c r="K13" s="16">
        <f>36534.71*1.2+(37909.44+2322930.77*0.75+670*3837.95)*2*1.2</f>
        <v>10487523.294</v>
      </c>
    </row>
    <row r="14" spans="1:11" ht="15" thickBot="1" x14ac:dyDescent="0.35">
      <c r="A14" s="12"/>
      <c r="B14" s="10" t="s">
        <v>11</v>
      </c>
      <c r="C14" s="1" t="s">
        <v>9</v>
      </c>
      <c r="D14" s="16">
        <f t="shared" si="2"/>
        <v>120892.764</v>
      </c>
      <c r="E14" s="16">
        <f t="shared" si="3"/>
        <v>82367.207999999984</v>
      </c>
      <c r="F14" s="16">
        <f t="shared" si="0"/>
        <v>134824.30799999999</v>
      </c>
      <c r="G14" s="16">
        <f t="shared" si="1"/>
        <v>89332.98</v>
      </c>
      <c r="H14" s="16">
        <f>36534.71*1.2+(307571.95+7283905.82*0.75)*2*1.2</f>
        <v>13893044.808000002</v>
      </c>
      <c r="I14" s="16">
        <f>36534.71*1.2+(307571.95+7283905.82*0.75)*1.2</f>
        <v>6968443.2300000004</v>
      </c>
      <c r="J14" s="16">
        <f>36534.71*1.2+(307571.95+7283905.82*0.75)*2*1.2</f>
        <v>13893044.808000002</v>
      </c>
      <c r="K14" s="16">
        <f>36534.71*1.2+(307571.95+7283905.82*0.75)*1.2</f>
        <v>6968443.2300000004</v>
      </c>
    </row>
    <row r="15" spans="1:11" ht="15" thickBot="1" x14ac:dyDescent="0.35">
      <c r="A15" s="11"/>
      <c r="B15" s="11"/>
      <c r="C15" s="1" t="s">
        <v>10</v>
      </c>
      <c r="D15" s="16">
        <f t="shared" si="2"/>
        <v>120892.764</v>
      </c>
      <c r="E15" s="16">
        <f t="shared" si="3"/>
        <v>82367.207999999984</v>
      </c>
      <c r="F15" s="16">
        <f t="shared" si="0"/>
        <v>134824.30799999999</v>
      </c>
      <c r="G15" s="16">
        <f t="shared" si="1"/>
        <v>89332.98</v>
      </c>
      <c r="H15" s="16">
        <f>36534.71*1.2+(307571.95+2915946.85*0.75)*2*1.2</f>
        <v>6030718.6620000005</v>
      </c>
      <c r="I15" s="16">
        <f>36534.71*1.2+(307571.95+2915946.85*0.75)*1.2</f>
        <v>3037280.1570000001</v>
      </c>
      <c r="J15" s="16">
        <f>36534.71*1.2+(307571.95+2322930.77*0.75)*2*1.2</f>
        <v>4963289.7179999994</v>
      </c>
      <c r="K15" s="16">
        <f>36534.71*1.2+(307571.95+2322930.77*0.75)*1.2</f>
        <v>2503565.6849999996</v>
      </c>
    </row>
    <row r="16" spans="1:11" ht="15" thickBot="1" x14ac:dyDescent="0.35">
      <c r="A16" s="10">
        <v>1000</v>
      </c>
      <c r="B16" s="10" t="s">
        <v>8</v>
      </c>
      <c r="C16" s="1" t="s">
        <v>9</v>
      </c>
      <c r="D16" s="16">
        <f t="shared" si="2"/>
        <v>120892.764</v>
      </c>
      <c r="E16" s="16">
        <f t="shared" si="3"/>
        <v>82367.207999999984</v>
      </c>
      <c r="F16" s="16">
        <f t="shared" si="0"/>
        <v>134824.30799999999</v>
      </c>
      <c r="G16" s="16">
        <f t="shared" si="1"/>
        <v>89332.98</v>
      </c>
      <c r="H16" s="16">
        <f>36534.71*1.2+(37909.44+7283905.82*1+250*12647.98)*2*1.2</f>
        <v>25204986.276000001</v>
      </c>
      <c r="I16" s="16">
        <f>36534.71*1.2+(37909.44+7283905.82*1+250*4205.2)*1.2</f>
        <v>10091579.964000002</v>
      </c>
      <c r="J16" s="16">
        <f>36534.71*1.2+(37909.44+7283905.82*1+670*7119.34)*2*1.2</f>
        <v>29064096.995999999</v>
      </c>
      <c r="K16" s="16">
        <f>36534.71*1.2+(37909.44+7283905.82*1+670*3837.95)*1.2</f>
        <v>11915731.764000002</v>
      </c>
    </row>
    <row r="17" spans="1:11" ht="15" thickBot="1" x14ac:dyDescent="0.35">
      <c r="A17" s="12"/>
      <c r="B17" s="11"/>
      <c r="C17" s="1" t="s">
        <v>10</v>
      </c>
      <c r="D17" s="16">
        <f t="shared" si="2"/>
        <v>120892.764</v>
      </c>
      <c r="E17" s="16">
        <f t="shared" si="3"/>
        <v>82367.207999999984</v>
      </c>
      <c r="F17" s="16">
        <f t="shared" si="0"/>
        <v>134824.30799999999</v>
      </c>
      <c r="G17" s="16">
        <f t="shared" si="1"/>
        <v>89332.98</v>
      </c>
      <c r="H17" s="16">
        <f>36534.71*1.2+(37909.44+2915946.85*1+250*12647.98)*2*1.2</f>
        <v>14721884.748</v>
      </c>
      <c r="I17" s="16">
        <f>36534.71*1.2+(37909.44+2915946.85*1+250*4205.2)*1.2</f>
        <v>4850029.1999999993</v>
      </c>
      <c r="J17" s="16">
        <f>36534.71*1.2+(37909.44+2322930.77*1+670*7119.34)*2*1.2</f>
        <v>17157756.875999998</v>
      </c>
      <c r="K17" s="16">
        <f>36534.71*1.2+(37909.44+2322930.77*1+670*3837.95)*2*1.2</f>
        <v>11881281.756000001</v>
      </c>
    </row>
    <row r="18" spans="1:11" ht="15" thickBot="1" x14ac:dyDescent="0.35">
      <c r="A18" s="12"/>
      <c r="B18" s="10" t="s">
        <v>11</v>
      </c>
      <c r="C18" s="1" t="s">
        <v>9</v>
      </c>
      <c r="D18" s="16">
        <f t="shared" si="2"/>
        <v>120892.764</v>
      </c>
      <c r="E18" s="16">
        <f t="shared" si="3"/>
        <v>82367.207999999984</v>
      </c>
      <c r="F18" s="16">
        <f t="shared" si="0"/>
        <v>134824.30799999999</v>
      </c>
      <c r="G18" s="16">
        <f t="shared" si="1"/>
        <v>89332.98</v>
      </c>
      <c r="H18" s="16">
        <f>36534.71*1.2+(307571.95+7283905.82*1)*2*1.2</f>
        <v>18263388.300000001</v>
      </c>
      <c r="I18" s="16">
        <f>36534.71*1.2+(307571.95+7283905.82*1)*1.2</f>
        <v>9153614.9760000017</v>
      </c>
      <c r="J18" s="16">
        <f>36534.71*1.2+(307571.95+7283905.82*1)*2*1.2</f>
        <v>18263388.300000001</v>
      </c>
      <c r="K18" s="16">
        <f>36534.71*1.2+(307571.95+7283905.82*1)*1.2</f>
        <v>9153614.9760000017</v>
      </c>
    </row>
    <row r="19" spans="1:11" ht="15" thickBot="1" x14ac:dyDescent="0.35">
      <c r="A19" s="11"/>
      <c r="B19" s="11"/>
      <c r="C19" s="1" t="s">
        <v>10</v>
      </c>
      <c r="D19" s="16">
        <f t="shared" si="2"/>
        <v>120892.764</v>
      </c>
      <c r="E19" s="16">
        <f t="shared" si="3"/>
        <v>82367.207999999984</v>
      </c>
      <c r="F19" s="16">
        <f t="shared" si="0"/>
        <v>134824.30799999999</v>
      </c>
      <c r="G19" s="16">
        <f t="shared" si="1"/>
        <v>89332.98</v>
      </c>
      <c r="H19" s="16">
        <f>36534.71*1.2+(307571.95+2915946.85*1)*2*1.2</f>
        <v>7780286.7719999999</v>
      </c>
      <c r="I19" s="16">
        <f>36534.71*1.2+(307571.95+2915946.85*1)*1.2</f>
        <v>3912064.2119999998</v>
      </c>
      <c r="J19" s="16">
        <f>36534.71*1.2+(307571.95+2322930.77*1)*2*1.2</f>
        <v>6357048.1799999997</v>
      </c>
      <c r="K19" s="16">
        <f>36534.71*1.2+(307571.95+2322930.77*1)*1.2</f>
        <v>3200444.9159999997</v>
      </c>
    </row>
    <row r="20" spans="1:11" ht="15" thickBot="1" x14ac:dyDescent="0.35">
      <c r="A20" s="10">
        <v>1250</v>
      </c>
      <c r="B20" s="10" t="s">
        <v>8</v>
      </c>
      <c r="C20" s="1" t="s">
        <v>9</v>
      </c>
      <c r="D20" s="16">
        <f t="shared" si="2"/>
        <v>120892.764</v>
      </c>
      <c r="E20" s="16">
        <f t="shared" si="3"/>
        <v>82367.207999999984</v>
      </c>
      <c r="F20" s="16">
        <f t="shared" si="0"/>
        <v>134824.30799999999</v>
      </c>
      <c r="G20" s="16">
        <f t="shared" si="1"/>
        <v>89332.98</v>
      </c>
      <c r="H20" s="16">
        <f>36534.71*1.2+(37909.44+7283905.82*1.25+250*12647.98)*2*1.2</f>
        <v>29575329.767999999</v>
      </c>
      <c r="I20" s="16">
        <f>36534.71*1.2+(37909.44+7283905.82*1.25+250*4205.2)*1.2</f>
        <v>12276751.710000001</v>
      </c>
      <c r="J20" s="16">
        <f>36534.71*1.2+(37909.44+7283905.82*1.25+670*7119.34)*2*1.2</f>
        <v>33434440.487999998</v>
      </c>
      <c r="K20" s="16">
        <f>36534.71*1.2+(37909.44+7283905.82*1.25+670*3837.95)*1.2</f>
        <v>14100903.51</v>
      </c>
    </row>
    <row r="21" spans="1:11" ht="15" thickBot="1" x14ac:dyDescent="0.35">
      <c r="A21" s="12"/>
      <c r="B21" s="11"/>
      <c r="C21" s="1" t="s">
        <v>10</v>
      </c>
      <c r="D21" s="16">
        <f t="shared" si="2"/>
        <v>120892.764</v>
      </c>
      <c r="E21" s="16">
        <f t="shared" si="3"/>
        <v>82367.207999999984</v>
      </c>
      <c r="F21" s="16">
        <f t="shared" si="0"/>
        <v>134824.30799999999</v>
      </c>
      <c r="G21" s="16">
        <f t="shared" si="1"/>
        <v>89332.98</v>
      </c>
      <c r="H21" s="16">
        <f>36534.71*1.2+(37909.44+2915946.85*1.25+250*12647.98)*2*1.2</f>
        <v>16471452.857999999</v>
      </c>
      <c r="I21" s="16">
        <f>36534.71*1.2+(37909.44+2915946.85*1.25+250*4205.2)*1.2</f>
        <v>5724813.254999999</v>
      </c>
      <c r="J21" s="16">
        <f>36534.71*1.2+(37909.44+2322930.77*1.25+670*7119.34)*2*1.2</f>
        <v>18551515.337999996</v>
      </c>
      <c r="K21" s="16">
        <f>36534.71*1.2+(37909.44+2322930.77*1.25+670*3837.95)*2*1.2</f>
        <v>13275040.218</v>
      </c>
    </row>
    <row r="22" spans="1:11" ht="15" thickBot="1" x14ac:dyDescent="0.35">
      <c r="A22" s="12"/>
      <c r="B22" s="10" t="s">
        <v>11</v>
      </c>
      <c r="C22" s="1" t="s">
        <v>9</v>
      </c>
      <c r="D22" s="16">
        <f t="shared" si="2"/>
        <v>120892.764</v>
      </c>
      <c r="E22" s="16">
        <f t="shared" si="3"/>
        <v>82367.207999999984</v>
      </c>
      <c r="F22" s="16">
        <f t="shared" si="0"/>
        <v>134824.30799999999</v>
      </c>
      <c r="G22" s="16">
        <f t="shared" si="1"/>
        <v>89332.98</v>
      </c>
      <c r="H22" s="16">
        <f>36534.71*1.2+(307571.95+7283905.82*1.25)*2*1.2</f>
        <v>22633731.791999996</v>
      </c>
      <c r="I22" s="16">
        <f>36534.71*1.2+(307571.95+7283905.82*1.25)*1.2</f>
        <v>11338786.721999999</v>
      </c>
      <c r="J22" s="16">
        <f>36534.71*1.2+(307571.95+7283905.82*1.25)*2*1.2</f>
        <v>22633731.791999996</v>
      </c>
      <c r="K22" s="16">
        <f>36534.71*1.2+(307571.95+7283905.82*1.25)*1.2</f>
        <v>11338786.721999999</v>
      </c>
    </row>
    <row r="23" spans="1:11" ht="15" thickBot="1" x14ac:dyDescent="0.35">
      <c r="A23" s="11"/>
      <c r="B23" s="11"/>
      <c r="C23" s="1" t="s">
        <v>10</v>
      </c>
      <c r="D23" s="16">
        <f t="shared" si="2"/>
        <v>120892.764</v>
      </c>
      <c r="E23" s="16">
        <f t="shared" si="3"/>
        <v>82367.207999999984</v>
      </c>
      <c r="F23" s="16">
        <f t="shared" si="0"/>
        <v>134824.30799999999</v>
      </c>
      <c r="G23" s="16">
        <f t="shared" si="1"/>
        <v>89332.98</v>
      </c>
      <c r="H23" s="16">
        <f>36534.71*1.2+(307571.95+2915946.85*1.25)*2*1.2</f>
        <v>9529854.8820000011</v>
      </c>
      <c r="I23" s="16">
        <f>36534.71*1.2+(307571.95+2915946.85*1.25)*1.2</f>
        <v>4786848.267</v>
      </c>
      <c r="J23" s="16">
        <f>36534.71*1.2+(307571.95+2322930.77*1.25)*2*1.2</f>
        <v>7750806.642</v>
      </c>
      <c r="K23" s="16">
        <f>36534.71*1.2+(307571.95+2322930.77*1.25)*1.2</f>
        <v>3897324.1469999999</v>
      </c>
    </row>
    <row r="24" spans="1:11" x14ac:dyDescent="0.3">
      <c r="A24" s="13"/>
    </row>
    <row r="25" spans="1:11" ht="67.8" customHeight="1" x14ac:dyDescent="0.3">
      <c r="A25" s="14" t="s">
        <v>14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19">
    <mergeCell ref="A20:A23"/>
    <mergeCell ref="B20:B21"/>
    <mergeCell ref="B22:B23"/>
    <mergeCell ref="A25:K25"/>
    <mergeCell ref="A3:K3"/>
    <mergeCell ref="B8:B9"/>
    <mergeCell ref="B10:B11"/>
    <mergeCell ref="A12:A15"/>
    <mergeCell ref="B12:B13"/>
    <mergeCell ref="B14:B15"/>
    <mergeCell ref="A16:A19"/>
    <mergeCell ref="B16:B17"/>
    <mergeCell ref="B18:B19"/>
    <mergeCell ref="A5:C5"/>
    <mergeCell ref="D5:E5"/>
    <mergeCell ref="F5:G5"/>
    <mergeCell ref="H5:I5"/>
    <mergeCell ref="J5:K5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2021-04-15T07:49:05Z</dcterms:modified>
</cp:coreProperties>
</file>