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Баланс энергия" sheetId="2" r:id="rId1"/>
    <sheet name="Баланс мощность" sheetId="1" r:id="rId2"/>
  </sheets>
  <definedNames>
    <definedName name="_xlnm.Print_Area" localSheetId="1">'Баланс мощность'!$A$1:$AK$60</definedName>
    <definedName name="_xlnm.Print_Area" localSheetId="0">'Баланс энергия'!$A$1:$AK$59</definedName>
  </definedNames>
  <calcPr calcId="162913"/>
</workbook>
</file>

<file path=xl/calcChain.xml><?xml version="1.0" encoding="utf-8"?>
<calcChain xmlns="http://schemas.openxmlformats.org/spreadsheetml/2006/main">
  <c r="L22" i="1" l="1"/>
  <c r="K22" i="1"/>
  <c r="K17" i="1"/>
  <c r="K16" i="1"/>
  <c r="AJ34" i="1" l="1"/>
  <c r="AE34" i="1"/>
  <c r="Z34" i="1"/>
  <c r="U34" i="1"/>
  <c r="P34" i="1"/>
  <c r="K34" i="1"/>
  <c r="F34" i="1"/>
  <c r="F17" i="2"/>
  <c r="F33" i="2"/>
  <c r="AJ17" i="2"/>
  <c r="AE17" i="2"/>
  <c r="Z17" i="2"/>
  <c r="U17" i="2"/>
  <c r="P17" i="2"/>
  <c r="Z33" i="2"/>
  <c r="AJ16" i="1" l="1"/>
  <c r="AE16" i="1"/>
  <c r="Z16" i="1"/>
  <c r="U16" i="1"/>
  <c r="P16" i="1"/>
  <c r="U32" i="1"/>
  <c r="P32" i="1"/>
  <c r="X16" i="1" l="1"/>
  <c r="AK22" i="1"/>
  <c r="AJ22" i="1"/>
  <c r="AH16" i="1"/>
  <c r="AF22" i="1"/>
  <c r="AE22" i="1"/>
  <c r="AC16" i="1"/>
  <c r="S16" i="1"/>
  <c r="N16" i="1"/>
  <c r="AJ32" i="1"/>
  <c r="AE32" i="1"/>
  <c r="Z32" i="1"/>
  <c r="E50" i="1"/>
  <c r="K33" i="1"/>
  <c r="H33" i="1" s="1"/>
  <c r="K32" i="1"/>
  <c r="C34" i="1"/>
  <c r="F33" i="1"/>
  <c r="C33" i="1" s="1"/>
  <c r="F32" i="1"/>
  <c r="H34" i="1"/>
  <c r="G22" i="1"/>
  <c r="F22" i="1"/>
  <c r="D16" i="1"/>
  <c r="F16" i="1"/>
  <c r="K50" i="1"/>
  <c r="Z21" i="2"/>
  <c r="AA22" i="2"/>
  <c r="Z16" i="2"/>
  <c r="Z22" i="2"/>
  <c r="X16" i="2"/>
  <c r="Z32" i="2"/>
  <c r="Z31" i="2"/>
  <c r="F53" i="2" l="1"/>
  <c r="C49" i="2"/>
  <c r="G49" i="2"/>
  <c r="AK35" i="2" l="1"/>
  <c r="AJ35" i="2"/>
  <c r="AI35" i="2"/>
  <c r="AH35" i="2"/>
  <c r="AF35" i="2"/>
  <c r="AE35" i="2"/>
  <c r="AD35" i="2"/>
  <c r="AC35" i="2"/>
  <c r="AA35" i="2"/>
  <c r="Y35" i="2"/>
  <c r="X35" i="2"/>
  <c r="V35" i="2"/>
  <c r="U35" i="2"/>
  <c r="T35" i="2"/>
  <c r="S35" i="2"/>
  <c r="Q35" i="2"/>
  <c r="P35" i="2"/>
  <c r="O35" i="2"/>
  <c r="N35" i="2"/>
  <c r="L35" i="2"/>
  <c r="K35" i="2"/>
  <c r="J35" i="2"/>
  <c r="I35" i="2"/>
  <c r="D35" i="2"/>
  <c r="F35" i="2"/>
  <c r="F19" i="2"/>
  <c r="G22" i="2"/>
  <c r="F22" i="2"/>
  <c r="D16" i="2"/>
  <c r="F17" i="1"/>
  <c r="F16" i="2"/>
  <c r="C33" i="2"/>
  <c r="C35" i="2" s="1"/>
  <c r="C32" i="2"/>
  <c r="C31" i="2"/>
  <c r="F31" i="2"/>
  <c r="F32" i="2"/>
  <c r="AA22" i="1" l="1"/>
  <c r="Z22" i="1"/>
  <c r="Q22" i="1"/>
  <c r="P22" i="1"/>
  <c r="AB33" i="2" l="1"/>
  <c r="AG33" i="2"/>
  <c r="AG34" i="1"/>
  <c r="AB34" i="1"/>
  <c r="R34" i="1"/>
  <c r="M34" i="1"/>
  <c r="Z35" i="2"/>
  <c r="R33" i="2"/>
  <c r="M33" i="2"/>
  <c r="W33" i="2" l="1"/>
  <c r="W34" i="1"/>
  <c r="W33" i="1"/>
  <c r="AB33" i="1"/>
  <c r="X8" i="1"/>
  <c r="X19" i="1"/>
  <c r="X21" i="1"/>
  <c r="F49" i="2"/>
  <c r="L49" i="2"/>
  <c r="K49" i="2"/>
  <c r="K53" i="2" s="1"/>
  <c r="Q49" i="2"/>
  <c r="Q53" i="2" s="1"/>
  <c r="P49" i="2"/>
  <c r="W14" i="2"/>
  <c r="R14" i="2"/>
  <c r="M14" i="2"/>
  <c r="W15" i="2"/>
  <c r="R15" i="2"/>
  <c r="M15" i="2"/>
  <c r="W20" i="2"/>
  <c r="R20" i="2"/>
  <c r="M20" i="2"/>
  <c r="W23" i="2"/>
  <c r="R23" i="2"/>
  <c r="M23" i="2"/>
  <c r="W24" i="2"/>
  <c r="R24" i="2"/>
  <c r="M24" i="2"/>
  <c r="AC8" i="1"/>
  <c r="N8" i="1"/>
  <c r="AK50" i="1"/>
  <c r="AK54" i="1" s="1"/>
  <c r="AJ50" i="1"/>
  <c r="AF50" i="1"/>
  <c r="AF54" i="1" s="1"/>
  <c r="AE50" i="1"/>
  <c r="K21" i="1"/>
  <c r="F21" i="1"/>
  <c r="P21" i="2"/>
  <c r="AK49" i="2"/>
  <c r="AJ49" i="2"/>
  <c r="AH49" i="2"/>
  <c r="AF49" i="2"/>
  <c r="AF53" i="2" s="1"/>
  <c r="AE49" i="2"/>
  <c r="AE53" i="2" s="1"/>
  <c r="AC49" i="2"/>
  <c r="AG52" i="1"/>
  <c r="AG51" i="1"/>
  <c r="AB52" i="1"/>
  <c r="AB51" i="1"/>
  <c r="AG44" i="1"/>
  <c r="AG43" i="1"/>
  <c r="AG42" i="1"/>
  <c r="AG41" i="1"/>
  <c r="AG40" i="1"/>
  <c r="AG46" i="1" s="1"/>
  <c r="AB44" i="1"/>
  <c r="AB43" i="1"/>
  <c r="AB42" i="1"/>
  <c r="AB41" i="1"/>
  <c r="AB46" i="1" s="1"/>
  <c r="AB40" i="1"/>
  <c r="AG33" i="1"/>
  <c r="AI21" i="1"/>
  <c r="AH21" i="1"/>
  <c r="AE21" i="1"/>
  <c r="AD21" i="1"/>
  <c r="AC21" i="1"/>
  <c r="AK19" i="1"/>
  <c r="AJ19" i="1"/>
  <c r="AI19" i="1"/>
  <c r="AH19" i="1"/>
  <c r="AI9" i="1"/>
  <c r="AI8" i="1" s="1"/>
  <c r="AF19" i="1"/>
  <c r="AE19" i="1"/>
  <c r="AD19" i="1"/>
  <c r="AD9" i="1"/>
  <c r="AD8" i="1" s="1"/>
  <c r="AC19" i="1"/>
  <c r="AG24" i="1"/>
  <c r="AG23" i="1"/>
  <c r="AG20" i="1"/>
  <c r="AG16" i="1"/>
  <c r="AG15" i="1"/>
  <c r="AG14" i="1"/>
  <c r="AH8" i="1"/>
  <c r="AB24" i="1"/>
  <c r="AB23" i="1"/>
  <c r="AB20" i="1"/>
  <c r="AB15" i="1"/>
  <c r="AB14" i="1"/>
  <c r="AJ21" i="2"/>
  <c r="AH21" i="2"/>
  <c r="AE21" i="2"/>
  <c r="AC21" i="2"/>
  <c r="AG24" i="2"/>
  <c r="AG23" i="2"/>
  <c r="AG22" i="2"/>
  <c r="AG20" i="2"/>
  <c r="AG17" i="2"/>
  <c r="AG16" i="2"/>
  <c r="AG15" i="2"/>
  <c r="AG14" i="2"/>
  <c r="AI9" i="2"/>
  <c r="AI8" i="2" s="1"/>
  <c r="AD9" i="2"/>
  <c r="F21" i="2"/>
  <c r="E21" i="2"/>
  <c r="D21" i="2"/>
  <c r="E9" i="2"/>
  <c r="E8" i="2" s="1"/>
  <c r="D8" i="2"/>
  <c r="D18" i="2" s="1"/>
  <c r="C24" i="2"/>
  <c r="C23" i="2"/>
  <c r="C22" i="2"/>
  <c r="C20" i="2"/>
  <c r="C17" i="2"/>
  <c r="C16" i="2"/>
  <c r="C15" i="2"/>
  <c r="C14" i="2"/>
  <c r="AB24" i="2"/>
  <c r="AB23" i="2"/>
  <c r="AB22" i="2"/>
  <c r="AB20" i="2"/>
  <c r="AB17" i="2"/>
  <c r="AB16" i="2"/>
  <c r="AB15" i="2"/>
  <c r="AB14" i="2"/>
  <c r="AH8" i="2"/>
  <c r="AH18" i="2" s="1"/>
  <c r="AD8" i="2"/>
  <c r="AD18" i="2" s="1"/>
  <c r="AE12" i="2" s="1"/>
  <c r="AC8" i="2"/>
  <c r="AC18" i="2" s="1"/>
  <c r="J50" i="1"/>
  <c r="H32" i="1"/>
  <c r="H36" i="1" s="1"/>
  <c r="C32" i="1"/>
  <c r="C36" i="1" s="1"/>
  <c r="H24" i="1"/>
  <c r="H23" i="1"/>
  <c r="J21" i="1"/>
  <c r="I21" i="1"/>
  <c r="H20" i="1"/>
  <c r="L19" i="1"/>
  <c r="K19" i="1"/>
  <c r="J19" i="1"/>
  <c r="I19" i="1"/>
  <c r="I8" i="1"/>
  <c r="H17" i="1"/>
  <c r="H16" i="1"/>
  <c r="H15" i="1"/>
  <c r="H14" i="1"/>
  <c r="J9" i="1"/>
  <c r="J8" i="1" s="1"/>
  <c r="C24" i="1"/>
  <c r="C23" i="1"/>
  <c r="E21" i="1"/>
  <c r="D21" i="1"/>
  <c r="C20" i="1"/>
  <c r="G19" i="1"/>
  <c r="F19" i="1"/>
  <c r="E19" i="1"/>
  <c r="D19" i="1"/>
  <c r="D8" i="1"/>
  <c r="C17" i="1"/>
  <c r="C16" i="1"/>
  <c r="C15" i="1"/>
  <c r="C14" i="1"/>
  <c r="E9" i="1"/>
  <c r="E8" i="1" s="1"/>
  <c r="AJ53" i="2"/>
  <c r="AI53" i="2"/>
  <c r="AH53" i="2"/>
  <c r="AD53" i="2"/>
  <c r="AC53" i="2"/>
  <c r="AG51" i="2"/>
  <c r="AG50" i="2"/>
  <c r="AB51" i="2"/>
  <c r="AB50" i="2"/>
  <c r="AK45" i="2"/>
  <c r="AJ45" i="2"/>
  <c r="AI45" i="2"/>
  <c r="AH45" i="2"/>
  <c r="AF45" i="2"/>
  <c r="AE45" i="2"/>
  <c r="AD45" i="2"/>
  <c r="AC45" i="2"/>
  <c r="AG43" i="2"/>
  <c r="AG42" i="2"/>
  <c r="AG41" i="2"/>
  <c r="AG40" i="2"/>
  <c r="AG39" i="2"/>
  <c r="AB43" i="2"/>
  <c r="AB42" i="2"/>
  <c r="AB41" i="2"/>
  <c r="AB40" i="2"/>
  <c r="AB39" i="2"/>
  <c r="AG32" i="2"/>
  <c r="AG31" i="2"/>
  <c r="AG35" i="2" s="1"/>
  <c r="AB32" i="2"/>
  <c r="AB31" i="2"/>
  <c r="AB35" i="2" s="1"/>
  <c r="L54" i="1"/>
  <c r="J54" i="1"/>
  <c r="I54" i="1"/>
  <c r="G54" i="1"/>
  <c r="E54" i="1"/>
  <c r="D54" i="1"/>
  <c r="L46" i="1"/>
  <c r="K46" i="1"/>
  <c r="J46" i="1"/>
  <c r="I46" i="1"/>
  <c r="H46" i="1"/>
  <c r="G46" i="1"/>
  <c r="F46" i="1"/>
  <c r="E46" i="1"/>
  <c r="D46" i="1"/>
  <c r="C46" i="1"/>
  <c r="L36" i="1"/>
  <c r="J36" i="1"/>
  <c r="I36" i="1"/>
  <c r="G36" i="1"/>
  <c r="E36" i="1"/>
  <c r="D36" i="1"/>
  <c r="AK36" i="1"/>
  <c r="AI36" i="1"/>
  <c r="AH36" i="1"/>
  <c r="AF36" i="1"/>
  <c r="AD36" i="1"/>
  <c r="AC36" i="1"/>
  <c r="AK46" i="1"/>
  <c r="AJ46" i="1"/>
  <c r="AI46" i="1"/>
  <c r="AH46" i="1"/>
  <c r="AF46" i="1"/>
  <c r="AE46" i="1"/>
  <c r="AD46" i="1"/>
  <c r="AC46" i="1"/>
  <c r="AI54" i="1"/>
  <c r="AH54" i="1"/>
  <c r="AD54" i="1"/>
  <c r="AC54" i="1"/>
  <c r="H31" i="2"/>
  <c r="H35" i="2" s="1"/>
  <c r="G53" i="2"/>
  <c r="E53" i="2"/>
  <c r="D53" i="2"/>
  <c r="C53" i="2"/>
  <c r="L53" i="2"/>
  <c r="J53" i="2"/>
  <c r="I53" i="2"/>
  <c r="G45" i="2"/>
  <c r="F45" i="2"/>
  <c r="E45" i="2"/>
  <c r="D45" i="2"/>
  <c r="C45" i="2"/>
  <c r="L45" i="2"/>
  <c r="K45" i="2"/>
  <c r="J45" i="2"/>
  <c r="I45" i="2"/>
  <c r="H45" i="2"/>
  <c r="G35" i="2"/>
  <c r="E35" i="2"/>
  <c r="H24" i="2"/>
  <c r="H23" i="2"/>
  <c r="H22" i="2"/>
  <c r="K21" i="2"/>
  <c r="J21" i="2"/>
  <c r="I21" i="2"/>
  <c r="H20" i="2"/>
  <c r="H17" i="2"/>
  <c r="H16" i="2"/>
  <c r="H15" i="2"/>
  <c r="H14" i="2"/>
  <c r="J9" i="2"/>
  <c r="J8" i="2" s="1"/>
  <c r="J18" i="2" s="1"/>
  <c r="I8" i="2"/>
  <c r="I18" i="2" s="1"/>
  <c r="K11" i="2" s="1"/>
  <c r="I25" i="2" s="1"/>
  <c r="R33" i="1"/>
  <c r="M33" i="1"/>
  <c r="AA50" i="1"/>
  <c r="AA54" i="1" s="1"/>
  <c r="Z21" i="1"/>
  <c r="W16" i="1"/>
  <c r="U22" i="1"/>
  <c r="P50" i="1"/>
  <c r="P54" i="1" s="1"/>
  <c r="P19" i="1"/>
  <c r="M17" i="2"/>
  <c r="X8" i="2"/>
  <c r="X18" i="2" s="1"/>
  <c r="Y19" i="1"/>
  <c r="Z19" i="1"/>
  <c r="AA19" i="1"/>
  <c r="T19" i="1"/>
  <c r="U19" i="1"/>
  <c r="V19" i="1"/>
  <c r="O19" i="1"/>
  <c r="Q19" i="1"/>
  <c r="Y9" i="1"/>
  <c r="Y8" i="1" s="1"/>
  <c r="Y18" i="1" s="1"/>
  <c r="W14" i="1"/>
  <c r="W15" i="1"/>
  <c r="W20" i="1"/>
  <c r="Y21" i="1"/>
  <c r="W23" i="1"/>
  <c r="W24" i="1"/>
  <c r="Y54" i="1"/>
  <c r="W52" i="1"/>
  <c r="W51" i="1"/>
  <c r="X50" i="1"/>
  <c r="X54" i="1" s="1"/>
  <c r="AA46" i="1"/>
  <c r="Z46" i="1"/>
  <c r="Y46" i="1"/>
  <c r="X46" i="1"/>
  <c r="W44" i="1"/>
  <c r="W43" i="1"/>
  <c r="W42" i="1"/>
  <c r="W41" i="1"/>
  <c r="W40" i="1"/>
  <c r="AA36" i="1"/>
  <c r="Y36" i="1"/>
  <c r="X36" i="1"/>
  <c r="T54" i="1"/>
  <c r="R52" i="1"/>
  <c r="R51" i="1"/>
  <c r="S50" i="1"/>
  <c r="S54" i="1" s="1"/>
  <c r="V46" i="1"/>
  <c r="U46" i="1"/>
  <c r="T46" i="1"/>
  <c r="S46" i="1"/>
  <c r="R44" i="1"/>
  <c r="R43" i="1"/>
  <c r="R42" i="1"/>
  <c r="R41" i="1"/>
  <c r="R40" i="1"/>
  <c r="V36" i="1"/>
  <c r="T36" i="1"/>
  <c r="S36" i="1"/>
  <c r="R24" i="1"/>
  <c r="R23" i="1"/>
  <c r="T21" i="1"/>
  <c r="S21" i="1"/>
  <c r="R20" i="1"/>
  <c r="S19" i="1"/>
  <c r="R15" i="1"/>
  <c r="R14" i="1"/>
  <c r="T9" i="1"/>
  <c r="T8" i="1"/>
  <c r="Y53" i="2"/>
  <c r="W51" i="2"/>
  <c r="W50" i="2"/>
  <c r="AA49" i="2"/>
  <c r="AA53" i="2" s="1"/>
  <c r="Z49" i="2"/>
  <c r="Z53" i="2" s="1"/>
  <c r="X49" i="2"/>
  <c r="X53" i="2" s="1"/>
  <c r="AA45" i="2"/>
  <c r="Z45" i="2"/>
  <c r="Y45" i="2"/>
  <c r="X45" i="2"/>
  <c r="W43" i="2"/>
  <c r="W42" i="2"/>
  <c r="W41" i="2"/>
  <c r="W40" i="2"/>
  <c r="W39" i="2"/>
  <c r="W32" i="2"/>
  <c r="W31" i="2"/>
  <c r="W22" i="2"/>
  <c r="X21" i="2"/>
  <c r="W17" i="2"/>
  <c r="W16" i="2"/>
  <c r="Y9" i="2"/>
  <c r="Y8" i="2" s="1"/>
  <c r="T53" i="2"/>
  <c r="R51" i="2"/>
  <c r="R50" i="2"/>
  <c r="U49" i="2"/>
  <c r="U53" i="2" s="1"/>
  <c r="S49" i="2"/>
  <c r="S53" i="2" s="1"/>
  <c r="V45" i="2"/>
  <c r="U45" i="2"/>
  <c r="T45" i="2"/>
  <c r="S45" i="2"/>
  <c r="R43" i="2"/>
  <c r="R42" i="2"/>
  <c r="R41" i="2"/>
  <c r="R40" i="2"/>
  <c r="R39" i="2"/>
  <c r="R32" i="2"/>
  <c r="R31" i="2"/>
  <c r="U21" i="2"/>
  <c r="S21" i="2"/>
  <c r="R17" i="2"/>
  <c r="R16" i="2"/>
  <c r="T9" i="2"/>
  <c r="T8" i="2" s="1"/>
  <c r="S8" i="2"/>
  <c r="S18" i="2" s="1"/>
  <c r="N19" i="1"/>
  <c r="O53" i="2"/>
  <c r="M51" i="2"/>
  <c r="M50" i="2"/>
  <c r="Q45" i="2"/>
  <c r="P45" i="2"/>
  <c r="O45" i="2"/>
  <c r="N45" i="2"/>
  <c r="M43" i="2"/>
  <c r="M42" i="2"/>
  <c r="M41" i="2"/>
  <c r="M40" i="2"/>
  <c r="M39" i="2"/>
  <c r="N8" i="2"/>
  <c r="N18" i="2" s="1"/>
  <c r="O9" i="2"/>
  <c r="O8" i="2" s="1"/>
  <c r="O18" i="2" s="1"/>
  <c r="M16" i="2"/>
  <c r="M31" i="2"/>
  <c r="M32" i="2"/>
  <c r="O54" i="1"/>
  <c r="M52" i="1"/>
  <c r="M51" i="1"/>
  <c r="Q46" i="1"/>
  <c r="P46" i="1"/>
  <c r="O46" i="1"/>
  <c r="M44" i="1"/>
  <c r="M43" i="1"/>
  <c r="M42" i="1"/>
  <c r="M41" i="1"/>
  <c r="N46" i="1"/>
  <c r="Q36" i="1"/>
  <c r="O36" i="1"/>
  <c r="N36" i="1"/>
  <c r="M24" i="1"/>
  <c r="M23" i="1"/>
  <c r="M20" i="1"/>
  <c r="M15" i="1"/>
  <c r="M14" i="1"/>
  <c r="O9" i="1"/>
  <c r="O8" i="1" s="1"/>
  <c r="M40" i="1"/>
  <c r="N50" i="1"/>
  <c r="N54" i="1" s="1"/>
  <c r="O21" i="1"/>
  <c r="N21" i="1"/>
  <c r="P53" i="2"/>
  <c r="M22" i="2"/>
  <c r="N49" i="2"/>
  <c r="N53" i="2" s="1"/>
  <c r="N21" i="2"/>
  <c r="P36" i="1" l="1"/>
  <c r="M35" i="2"/>
  <c r="W35" i="2"/>
  <c r="R35" i="2"/>
  <c r="M46" i="1"/>
  <c r="W46" i="1"/>
  <c r="R46" i="1"/>
  <c r="M22" i="1"/>
  <c r="P21" i="1"/>
  <c r="M32" i="1"/>
  <c r="M36" i="1" s="1"/>
  <c r="Z36" i="1"/>
  <c r="Z17" i="1" s="1"/>
  <c r="W17" i="1" s="1"/>
  <c r="AG49" i="2"/>
  <c r="AG53" i="2" s="1"/>
  <c r="M45" i="2"/>
  <c r="R45" i="2"/>
  <c r="AH18" i="1"/>
  <c r="AJ11" i="1" s="1"/>
  <c r="AH25" i="1" s="1"/>
  <c r="W49" i="2"/>
  <c r="W53" i="2" s="1"/>
  <c r="Z12" i="1"/>
  <c r="Y25" i="1" s="1"/>
  <c r="E18" i="1"/>
  <c r="F12" i="1" s="1"/>
  <c r="AI18" i="1"/>
  <c r="T18" i="1"/>
  <c r="U12" i="1" s="1"/>
  <c r="J18" i="1"/>
  <c r="K12" i="1" s="1"/>
  <c r="J25" i="1" s="1"/>
  <c r="AD18" i="1"/>
  <c r="AE12" i="1" s="1"/>
  <c r="AD25" i="1" s="1"/>
  <c r="O18" i="1"/>
  <c r="P12" i="1" s="1"/>
  <c r="O25" i="1" s="1"/>
  <c r="F36" i="1"/>
  <c r="AC18" i="1"/>
  <c r="AE11" i="1" s="1"/>
  <c r="AC25" i="1" s="1"/>
  <c r="D18" i="1"/>
  <c r="F11" i="1" s="1"/>
  <c r="I18" i="1"/>
  <c r="K11" i="1" s="1"/>
  <c r="P12" i="2"/>
  <c r="O25" i="2" s="1"/>
  <c r="Z11" i="2"/>
  <c r="X25" i="2" s="1"/>
  <c r="W45" i="2"/>
  <c r="AB45" i="2"/>
  <c r="AG45" i="2"/>
  <c r="AB49" i="2"/>
  <c r="AB53" i="2" s="1"/>
  <c r="K36" i="1"/>
  <c r="U11" i="2"/>
  <c r="AI18" i="2"/>
  <c r="AJ12" i="2" s="1"/>
  <c r="P11" i="2"/>
  <c r="T18" i="2"/>
  <c r="U12" i="2" s="1"/>
  <c r="T25" i="2" s="1"/>
  <c r="Y18" i="2"/>
  <c r="E18" i="2"/>
  <c r="F12" i="2" s="1"/>
  <c r="E25" i="2" s="1"/>
  <c r="F11" i="2"/>
  <c r="D25" i="2" s="1"/>
  <c r="U21" i="1"/>
  <c r="U50" i="1"/>
  <c r="U54" i="1" s="1"/>
  <c r="H49" i="2"/>
  <c r="H53" i="2" s="1"/>
  <c r="K54" i="1"/>
  <c r="F50" i="1"/>
  <c r="F54" i="1" s="1"/>
  <c r="AK53" i="2"/>
  <c r="AG32" i="1"/>
  <c r="AG36" i="1" s="1"/>
  <c r="AJ36" i="1"/>
  <c r="AJ17" i="1" s="1"/>
  <c r="AG17" i="1" s="1"/>
  <c r="N18" i="1"/>
  <c r="P11" i="1" s="1"/>
  <c r="AE36" i="1"/>
  <c r="AE17" i="1" s="1"/>
  <c r="AB17" i="1" s="1"/>
  <c r="W32" i="1"/>
  <c r="W36" i="1" s="1"/>
  <c r="Z50" i="1"/>
  <c r="AE11" i="2"/>
  <c r="AE9" i="2" s="1"/>
  <c r="AE8" i="2" s="1"/>
  <c r="AJ11" i="2"/>
  <c r="R32" i="1"/>
  <c r="R36" i="1" s="1"/>
  <c r="U36" i="1"/>
  <c r="U17" i="1" s="1"/>
  <c r="R17" i="1" s="1"/>
  <c r="K12" i="2"/>
  <c r="K9" i="2" s="1"/>
  <c r="K8" i="2" s="1"/>
  <c r="AD25" i="2"/>
  <c r="AG22" i="1"/>
  <c r="AJ21" i="1"/>
  <c r="M16" i="1"/>
  <c r="AB32" i="1"/>
  <c r="AB36" i="1" s="1"/>
  <c r="R16" i="1"/>
  <c r="AB16" i="1"/>
  <c r="C22" i="1"/>
  <c r="C50" i="1" s="1"/>
  <c r="C54" i="1" s="1"/>
  <c r="H22" i="1"/>
  <c r="H50" i="1" s="1"/>
  <c r="H54" i="1" s="1"/>
  <c r="AB22" i="1"/>
  <c r="M49" i="2"/>
  <c r="M53" i="2" s="1"/>
  <c r="AG50" i="1"/>
  <c r="AG54" i="1" s="1"/>
  <c r="AJ54" i="1"/>
  <c r="AJ12" i="1"/>
  <c r="AI25" i="1" s="1"/>
  <c r="AB50" i="1"/>
  <c r="AB54" i="1" s="1"/>
  <c r="AE54" i="1"/>
  <c r="S8" i="1"/>
  <c r="Q50" i="1"/>
  <c r="W22" i="1"/>
  <c r="X18" i="1"/>
  <c r="Z11" i="1" s="1"/>
  <c r="Z9" i="1" s="1"/>
  <c r="Z8" i="1" l="1"/>
  <c r="P17" i="1"/>
  <c r="M17" i="1" s="1"/>
  <c r="E25" i="1"/>
  <c r="P9" i="2"/>
  <c r="P8" i="2" s="1"/>
  <c r="T25" i="1"/>
  <c r="F9" i="1"/>
  <c r="F8" i="1" s="1"/>
  <c r="F18" i="1" s="1"/>
  <c r="G13" i="1" s="1"/>
  <c r="G9" i="1" s="1"/>
  <c r="G8" i="1" s="1"/>
  <c r="K9" i="1"/>
  <c r="K8" i="1" s="1"/>
  <c r="K18" i="1" s="1"/>
  <c r="L13" i="1" s="1"/>
  <c r="L9" i="1" s="1"/>
  <c r="L8" i="1" s="1"/>
  <c r="N25" i="1"/>
  <c r="J25" i="2"/>
  <c r="Z12" i="2"/>
  <c r="Z9" i="2" s="1"/>
  <c r="Z8" i="2" s="1"/>
  <c r="K18" i="2"/>
  <c r="L13" i="2" s="1"/>
  <c r="U9" i="2"/>
  <c r="U8" i="2" s="1"/>
  <c r="U18" i="2" s="1"/>
  <c r="AJ9" i="2"/>
  <c r="AJ8" i="2" s="1"/>
  <c r="Z54" i="1"/>
  <c r="W50" i="1"/>
  <c r="W54" i="1" s="1"/>
  <c r="AI25" i="2"/>
  <c r="S25" i="2"/>
  <c r="P9" i="1"/>
  <c r="P8" i="1" s="1"/>
  <c r="P18" i="1" s="1"/>
  <c r="Q13" i="1" s="1"/>
  <c r="Q9" i="1" s="1"/>
  <c r="Q8" i="1" s="1"/>
  <c r="AE18" i="2"/>
  <c r="AF13" i="2" s="1"/>
  <c r="AC25" i="2"/>
  <c r="F9" i="2"/>
  <c r="F8" i="2" s="1"/>
  <c r="AH25" i="2"/>
  <c r="N25" i="2"/>
  <c r="AJ9" i="1"/>
  <c r="AJ8" i="1" s="1"/>
  <c r="AJ18" i="1" s="1"/>
  <c r="Z18" i="1"/>
  <c r="AA13" i="1" s="1"/>
  <c r="AA9" i="1" s="1"/>
  <c r="AA8" i="1" s="1"/>
  <c r="AA18" i="1" s="1"/>
  <c r="W18" i="1" s="1"/>
  <c r="Q54" i="1"/>
  <c r="M50" i="1"/>
  <c r="M54" i="1" s="1"/>
  <c r="AE9" i="1"/>
  <c r="AE8" i="1" s="1"/>
  <c r="X25" i="1"/>
  <c r="D25" i="1"/>
  <c r="S18" i="1"/>
  <c r="U11" i="1" s="1"/>
  <c r="U9" i="1" s="1"/>
  <c r="U8" i="1" s="1"/>
  <c r="I25" i="1"/>
  <c r="Z18" i="2" l="1"/>
  <c r="W18" i="2" s="1"/>
  <c r="AA13" i="2"/>
  <c r="AA9" i="2" s="1"/>
  <c r="AA8" i="2" s="1"/>
  <c r="P18" i="2"/>
  <c r="Q13" i="2" s="1"/>
  <c r="Q9" i="2" s="1"/>
  <c r="Q8" i="2" s="1"/>
  <c r="V13" i="2"/>
  <c r="V9" i="2" s="1"/>
  <c r="V8" i="2" s="1"/>
  <c r="L9" i="2"/>
  <c r="L8" i="2" s="1"/>
  <c r="L18" i="2" s="1"/>
  <c r="L21" i="2" s="1"/>
  <c r="H21" i="2" s="1"/>
  <c r="K25" i="2"/>
  <c r="Y25" i="2"/>
  <c r="F18" i="2"/>
  <c r="AE25" i="2"/>
  <c r="AJ18" i="2"/>
  <c r="AK13" i="2" s="1"/>
  <c r="AF9" i="2"/>
  <c r="AF8" i="2" s="1"/>
  <c r="AB18" i="2" s="1"/>
  <c r="S25" i="1"/>
  <c r="Z25" i="1"/>
  <c r="P25" i="1"/>
  <c r="U18" i="1"/>
  <c r="V13" i="1" s="1"/>
  <c r="V9" i="1" s="1"/>
  <c r="V8" i="1" s="1"/>
  <c r="Q18" i="1"/>
  <c r="Q25" i="1" s="1"/>
  <c r="G18" i="1"/>
  <c r="G25" i="1" s="1"/>
  <c r="AE18" i="1"/>
  <c r="AF13" i="1" s="1"/>
  <c r="AF9" i="1" s="1"/>
  <c r="AF8" i="1" s="1"/>
  <c r="K25" i="1"/>
  <c r="L18" i="1"/>
  <c r="H18" i="1" s="1"/>
  <c r="F25" i="1"/>
  <c r="AK13" i="1"/>
  <c r="AK9" i="1" s="1"/>
  <c r="AK8" i="1" s="1"/>
  <c r="AA25" i="1"/>
  <c r="AA21" i="1"/>
  <c r="W21" i="1" s="1"/>
  <c r="W8" i="1" s="1"/>
  <c r="W19" i="1" s="1"/>
  <c r="G13" i="2" l="1"/>
  <c r="G9" i="2" s="1"/>
  <c r="G8" i="2" s="1"/>
  <c r="G18" i="2" s="1"/>
  <c r="Z25" i="2"/>
  <c r="AA21" i="2"/>
  <c r="W21" i="2" s="1"/>
  <c r="W8" i="2" s="1"/>
  <c r="AA25" i="2"/>
  <c r="Q18" i="2"/>
  <c r="M18" i="2" s="1"/>
  <c r="U25" i="2"/>
  <c r="P25" i="2"/>
  <c r="AF21" i="2"/>
  <c r="AB21" i="2" s="1"/>
  <c r="AB8" i="2" s="1"/>
  <c r="AB19" i="2" s="1"/>
  <c r="AK9" i="2"/>
  <c r="AK8" i="2" s="1"/>
  <c r="AJ25" i="2"/>
  <c r="L25" i="2"/>
  <c r="AF25" i="2"/>
  <c r="H18" i="2"/>
  <c r="H8" i="2" s="1"/>
  <c r="H19" i="2" s="1"/>
  <c r="C18" i="1"/>
  <c r="G21" i="1"/>
  <c r="C21" i="1" s="1"/>
  <c r="L21" i="1"/>
  <c r="H21" i="1" s="1"/>
  <c r="H8" i="1" s="1"/>
  <c r="H19" i="1" s="1"/>
  <c r="AJ25" i="1"/>
  <c r="L25" i="1"/>
  <c r="U25" i="1"/>
  <c r="V18" i="2"/>
  <c r="R18" i="2" s="1"/>
  <c r="Q21" i="1"/>
  <c r="M21" i="1" s="1"/>
  <c r="M18" i="1"/>
  <c r="AF18" i="1"/>
  <c r="AF25" i="1" s="1"/>
  <c r="AK18" i="1"/>
  <c r="AG18" i="1" s="1"/>
  <c r="AE25" i="1"/>
  <c r="R18" i="1"/>
  <c r="F25" i="2" l="1"/>
  <c r="Q21" i="2"/>
  <c r="M21" i="2" s="1"/>
  <c r="M8" i="2" s="1"/>
  <c r="M19" i="2" s="1"/>
  <c r="Q25" i="2"/>
  <c r="G21" i="2"/>
  <c r="C21" i="2" s="1"/>
  <c r="G25" i="2"/>
  <c r="C18" i="2"/>
  <c r="C8" i="1"/>
  <c r="C19" i="1" s="1"/>
  <c r="AG18" i="2"/>
  <c r="AK21" i="1"/>
  <c r="AG21" i="1" s="1"/>
  <c r="AG8" i="1" s="1"/>
  <c r="AG19" i="1" s="1"/>
  <c r="AB18" i="1"/>
  <c r="AF21" i="1"/>
  <c r="AB21" i="1" s="1"/>
  <c r="V21" i="2"/>
  <c r="R21" i="2" s="1"/>
  <c r="R8" i="2" s="1"/>
  <c r="M8" i="1"/>
  <c r="M19" i="1" s="1"/>
  <c r="V21" i="1"/>
  <c r="R21" i="1" s="1"/>
  <c r="R8" i="1" s="1"/>
  <c r="R19" i="1" s="1"/>
  <c r="AK25" i="1"/>
  <c r="W19" i="2"/>
  <c r="R19" i="2" l="1"/>
  <c r="AK25" i="2"/>
  <c r="C8" i="2"/>
  <c r="C19" i="2" s="1"/>
  <c r="AK21" i="2"/>
  <c r="AG21" i="2" s="1"/>
  <c r="AG8" i="2" s="1"/>
  <c r="AG19" i="2" s="1"/>
  <c r="AB8" i="1"/>
  <c r="AB19" i="1" s="1"/>
  <c r="R22" i="2" l="1"/>
  <c r="V22" i="1"/>
  <c r="R22" i="1" s="1"/>
  <c r="V49" i="2"/>
  <c r="V53" i="2" s="1"/>
  <c r="V25" i="2"/>
  <c r="R49" i="2" l="1"/>
  <c r="R53" i="2" s="1"/>
  <c r="V25" i="1"/>
  <c r="V50" i="1"/>
  <c r="R50" i="1" l="1"/>
  <c r="R54" i="1" s="1"/>
  <c r="V54" i="1"/>
</calcChain>
</file>

<file path=xl/sharedStrings.xml><?xml version="1.0" encoding="utf-8"?>
<sst xmlns="http://schemas.openxmlformats.org/spreadsheetml/2006/main" count="648" uniqueCount="81">
  <si>
    <t xml:space="preserve">Приложение 3 </t>
  </si>
  <si>
    <t>Таблица № П1.5.</t>
  </si>
  <si>
    <t>№ п.п.</t>
  </si>
  <si>
    <t>Показатели</t>
  </si>
  <si>
    <t>Всего</t>
  </si>
  <si>
    <t>ВН</t>
  </si>
  <si>
    <t>СН1</t>
  </si>
  <si>
    <t>СН2</t>
  </si>
  <si>
    <t>НН</t>
  </si>
  <si>
    <t>1.</t>
  </si>
  <si>
    <t xml:space="preserve">Поступление мощности в сеть , ВСЕГО </t>
  </si>
  <si>
    <t>1.1.</t>
  </si>
  <si>
    <t>из смежной сети, всего</t>
  </si>
  <si>
    <t>х</t>
  </si>
  <si>
    <t xml:space="preserve">    в том числе из сети</t>
  </si>
  <si>
    <t>1.1.1.</t>
  </si>
  <si>
    <t>1.1.2.</t>
  </si>
  <si>
    <t>1.1.3.</t>
  </si>
  <si>
    <t>1.2.</t>
  </si>
  <si>
    <t>от электростанций</t>
  </si>
  <si>
    <t>1.3.</t>
  </si>
  <si>
    <t>от ОАО "ФСК ЕЭС"</t>
  </si>
  <si>
    <t>1.4.</t>
  </si>
  <si>
    <t>от ПАО "МОЭСК"</t>
  </si>
  <si>
    <t>1.5.</t>
  </si>
  <si>
    <t>от других сетевых организаций</t>
  </si>
  <si>
    <t>2.</t>
  </si>
  <si>
    <t xml:space="preserve">Потери в сети </t>
  </si>
  <si>
    <t>2.1.</t>
  </si>
  <si>
    <t>то же в %</t>
  </si>
  <si>
    <t>3.</t>
  </si>
  <si>
    <t>4.</t>
  </si>
  <si>
    <t>4.1.</t>
  </si>
  <si>
    <t>потребителям, присоединенным к сети</t>
  </si>
  <si>
    <t>4.2.</t>
  </si>
  <si>
    <t>переток в ПАО "МОЭСК"</t>
  </si>
  <si>
    <t>4.3.</t>
  </si>
  <si>
    <t>переток в другие сетевые организации</t>
  </si>
  <si>
    <t>Проверка</t>
  </si>
  <si>
    <t>Примечание</t>
  </si>
  <si>
    <t xml:space="preserve">Расшифровка п. 1.5. (Поступление от других сетевых организаций) </t>
  </si>
  <si>
    <t>№</t>
  </si>
  <si>
    <t>Наименование других сетевых организаций</t>
  </si>
  <si>
    <t>Добавить</t>
  </si>
  <si>
    <t>Итого</t>
  </si>
  <si>
    <t>Расшифровка п. 4.3. (Полезный отпуск - переток в другие сетевые организации)</t>
  </si>
  <si>
    <t xml:space="preserve">Расшифровка п. 4.1. (Полезный отпуск потребителям,  присоединенным к сети) </t>
  </si>
  <si>
    <t>Наименование сбытовых организаций</t>
  </si>
  <si>
    <t>ПАО "Мосэнергосбыт"</t>
  </si>
  <si>
    <t>Полезный отпуск мощности 
потребителям</t>
  </si>
  <si>
    <t>Расход мощности на производственные 
и хознужды</t>
  </si>
  <si>
    <t>Приложение 2</t>
  </si>
  <si>
    <t>Таблица № П1.4.</t>
  </si>
  <si>
    <t>млн. кВт.ч.</t>
  </si>
  <si>
    <t xml:space="preserve">Поступление эл.энергии в сеть , ВСЕГО </t>
  </si>
  <si>
    <t xml:space="preserve">Потери электроэнергии в сети </t>
  </si>
  <si>
    <t>то же в % (п.2./п.1.)</t>
  </si>
  <si>
    <t xml:space="preserve">Полезный отпуск из сети </t>
  </si>
  <si>
    <t>Расшифровка п. 1.5. (Поступление от других сетевых организаций)</t>
  </si>
  <si>
    <t xml:space="preserve">Расшифровка п. 4.3. (Полезный отпуск - переток в другие сетевые организации) </t>
  </si>
  <si>
    <t>Расход электроэнергии на 
производственные и хознужды</t>
  </si>
  <si>
    <t>Баланс электрической энергии по сетям  ООО "Самолет-Прогресс"</t>
  </si>
  <si>
    <t>Электрическая мощность по сетям ООО "Самолет-Прогресс"</t>
  </si>
  <si>
    <t>Мвт</t>
  </si>
  <si>
    <t>ТСЖ "Эдем"</t>
  </si>
  <si>
    <t>ООО "Вертикаль"</t>
  </si>
  <si>
    <t>СН3</t>
  </si>
  <si>
    <t>СН4</t>
  </si>
  <si>
    <t>план 2020 год (данные  предприятия)</t>
  </si>
  <si>
    <t>план 2021 год (данные  предприятия)</t>
  </si>
  <si>
    <t>ФГУП "ЦИАМ им. П.И. Баранова"</t>
  </si>
  <si>
    <t>Принято при тарифном регулировании на          2019 год</t>
  </si>
  <si>
    <t>план 1 полугодие 2020 год</t>
  </si>
  <si>
    <t>план 2 полугодие 2020 год</t>
  </si>
  <si>
    <t>план 2022 год (данные  предприятия)</t>
  </si>
  <si>
    <t xml:space="preserve">Управляющий директор </t>
  </si>
  <si>
    <t xml:space="preserve">А.В. Корнейчук </t>
  </si>
  <si>
    <t xml:space="preserve">по доверенности </t>
  </si>
  <si>
    <t xml:space="preserve">от 26 июля 2017 № 18-17  </t>
  </si>
  <si>
    <t>ООО "Самолет-Прогресс"</t>
  </si>
  <si>
    <t>Факт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</si>
</sst>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000"/>
    <numFmt numFmtId="166" formatCode="0.0000"/>
    <numFmt numFmtId="167" formatCode="#,##0.000"/>
    <numFmt numFmtId="168" formatCode="#,##0.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Franklin Gothic Book"/>
      <family val="2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4" fontId="4" fillId="2" borderId="0" applyFont="0" applyBorder="0">
      <alignment horizontal="right"/>
    </xf>
    <xf numFmtId="4" fontId="4" fillId="3" borderId="16" applyBorder="0">
      <alignment horizontal="right"/>
    </xf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7" fillId="0" borderId="0"/>
    <xf numFmtId="0" fontId="22" fillId="0" borderId="0"/>
  </cellStyleXfs>
  <cellXfs count="243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14" xfId="0" applyFont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10" xfId="3" applyFont="1" applyBorder="1" applyProtection="1">
      <alignment horizontal="center" vertical="center" wrapText="1"/>
      <protection locked="0"/>
    </xf>
    <xf numFmtId="0" fontId="9" fillId="0" borderId="11" xfId="3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Protection="1"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14" xfId="0" applyFont="1" applyBorder="1" applyProtection="1"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0" fontId="9" fillId="0" borderId="17" xfId="0" applyFont="1" applyBorder="1" applyAlignment="1" applyProtection="1">
      <alignment vertical="top" wrapText="1"/>
      <protection locked="0"/>
    </xf>
    <xf numFmtId="0" fontId="9" fillId="0" borderId="6" xfId="0" applyFont="1" applyBorder="1" applyProtection="1">
      <protection locked="0"/>
    </xf>
    <xf numFmtId="0" fontId="9" fillId="0" borderId="18" xfId="0" applyFont="1" applyBorder="1" applyAlignment="1" applyProtection="1">
      <alignment vertical="top" wrapText="1"/>
      <protection locked="0"/>
    </xf>
    <xf numFmtId="0" fontId="9" fillId="0" borderId="1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wrapText="1"/>
      <protection locked="0"/>
    </xf>
    <xf numFmtId="0" fontId="9" fillId="0" borderId="16" xfId="0" applyFont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11" fillId="4" borderId="0" xfId="6" applyFont="1" applyFill="1" applyBorder="1" applyAlignment="1" applyProtection="1">
      <alignment horizontal="center"/>
      <protection locked="0"/>
    </xf>
    <xf numFmtId="0" fontId="9" fillId="0" borderId="10" xfId="6" applyFont="1" applyFill="1" applyBorder="1" applyAlignment="1" applyProtection="1">
      <alignment horizontal="center"/>
      <protection locked="0"/>
    </xf>
    <xf numFmtId="0" fontId="9" fillId="0" borderId="12" xfId="6" applyFont="1" applyFill="1" applyBorder="1" applyAlignment="1" applyProtection="1">
      <alignment horizontal="left"/>
      <protection locked="0"/>
    </xf>
    <xf numFmtId="0" fontId="9" fillId="4" borderId="24" xfId="0" applyFont="1" applyFill="1" applyBorder="1" applyProtection="1">
      <protection locked="0"/>
    </xf>
    <xf numFmtId="0" fontId="9" fillId="0" borderId="26" xfId="3" applyFont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Protection="1">
      <protection locked="0"/>
    </xf>
    <xf numFmtId="0" fontId="9" fillId="0" borderId="26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0" borderId="2" xfId="0" applyFont="1" applyBorder="1" applyProtection="1"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165" fontId="8" fillId="2" borderId="2" xfId="4" applyNumberFormat="1" applyFont="1" applyBorder="1" applyProtection="1">
      <alignment horizontal="right"/>
    </xf>
    <xf numFmtId="165" fontId="8" fillId="2" borderId="4" xfId="4" applyNumberFormat="1" applyFont="1" applyBorder="1" applyProtection="1">
      <alignment horizontal="right"/>
    </xf>
    <xf numFmtId="165" fontId="8" fillId="2" borderId="5" xfId="4" applyNumberFormat="1" applyFont="1" applyBorder="1" applyProtection="1">
      <alignment horizontal="right"/>
    </xf>
    <xf numFmtId="0" fontId="8" fillId="0" borderId="14" xfId="0" applyFont="1" applyBorder="1" applyProtection="1">
      <protection locked="0"/>
    </xf>
    <xf numFmtId="0" fontId="8" fillId="0" borderId="17" xfId="0" applyFont="1" applyBorder="1" applyAlignment="1" applyProtection="1">
      <alignment vertical="top" wrapText="1"/>
      <protection locked="0"/>
    </xf>
    <xf numFmtId="165" fontId="8" fillId="0" borderId="14" xfId="0" applyNumberFormat="1" applyFont="1" applyBorder="1" applyAlignment="1" applyProtection="1">
      <alignment horizontal="center"/>
      <protection locked="0"/>
    </xf>
    <xf numFmtId="165" fontId="8" fillId="0" borderId="16" xfId="4" applyNumberFormat="1" applyFont="1" applyFill="1" applyBorder="1" applyAlignment="1" applyProtection="1">
      <alignment horizontal="center"/>
      <protection locked="0"/>
    </xf>
    <xf numFmtId="165" fontId="8" fillId="2" borderId="16" xfId="4" applyNumberFormat="1" applyFont="1" applyBorder="1" applyProtection="1">
      <alignment horizontal="right"/>
    </xf>
    <xf numFmtId="165" fontId="8" fillId="2" borderId="15" xfId="4" applyNumberFormat="1" applyFont="1" applyBorder="1" applyProtection="1">
      <alignment horizontal="right"/>
    </xf>
    <xf numFmtId="165" fontId="8" fillId="0" borderId="16" xfId="0" applyNumberFormat="1" applyFont="1" applyBorder="1" applyAlignment="1" applyProtection="1">
      <alignment horizontal="center"/>
      <protection locked="0"/>
    </xf>
    <xf numFmtId="165" fontId="8" fillId="0" borderId="15" xfId="0" applyNumberFormat="1" applyFont="1" applyBorder="1" applyAlignment="1" applyProtection="1">
      <alignment horizontal="center"/>
      <protection locked="0"/>
    </xf>
    <xf numFmtId="165" fontId="8" fillId="0" borderId="16" xfId="5" applyNumberFormat="1" applyFont="1" applyFill="1" applyBorder="1" applyAlignment="1" applyProtection="1">
      <alignment horizontal="center"/>
      <protection locked="0"/>
    </xf>
    <xf numFmtId="165" fontId="8" fillId="3" borderId="16" xfId="5" applyNumberFormat="1" applyFont="1" applyBorder="1" applyProtection="1">
      <alignment horizontal="right"/>
      <protection locked="0"/>
    </xf>
    <xf numFmtId="165" fontId="8" fillId="2" borderId="16" xfId="5" applyNumberFormat="1" applyFont="1" applyFill="1" applyBorder="1" applyProtection="1">
      <alignment horizontal="right"/>
    </xf>
    <xf numFmtId="165" fontId="8" fillId="3" borderId="15" xfId="5" applyNumberFormat="1" applyFont="1" applyFill="1" applyBorder="1" applyProtection="1">
      <alignment horizontal="right"/>
      <protection locked="0"/>
    </xf>
    <xf numFmtId="165" fontId="8" fillId="2" borderId="15" xfId="5" applyNumberFormat="1" applyFont="1" applyFill="1" applyBorder="1" applyProtection="1">
      <alignment horizontal="right"/>
    </xf>
    <xf numFmtId="165" fontId="8" fillId="2" borderId="14" xfId="4" applyNumberFormat="1" applyFont="1" applyBorder="1" applyProtection="1">
      <alignment horizontal="right"/>
    </xf>
    <xf numFmtId="165" fontId="8" fillId="3" borderId="16" xfId="5" applyNumberFormat="1" applyFont="1" applyFill="1" applyBorder="1" applyAlignment="1" applyProtection="1">
      <alignment horizontal="center"/>
      <protection locked="0"/>
    </xf>
    <xf numFmtId="165" fontId="8" fillId="3" borderId="16" xfId="5" applyNumberFormat="1" applyFont="1" applyFill="1" applyBorder="1" applyProtection="1">
      <alignment horizontal="right"/>
      <protection locked="0"/>
    </xf>
    <xf numFmtId="165" fontId="8" fillId="3" borderId="16" xfId="4" applyNumberFormat="1" applyFont="1" applyFill="1" applyBorder="1" applyProtection="1">
      <alignment horizontal="right"/>
      <protection locked="0"/>
    </xf>
    <xf numFmtId="165" fontId="8" fillId="3" borderId="15" xfId="4" applyNumberFormat="1" applyFont="1" applyFill="1" applyBorder="1" applyProtection="1">
      <alignment horizontal="right"/>
      <protection locked="0"/>
    </xf>
    <xf numFmtId="14" fontId="8" fillId="0" borderId="14" xfId="0" applyNumberFormat="1" applyFont="1" applyBorder="1" applyProtection="1"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165" fontId="8" fillId="3" borderId="15" xfId="5" applyNumberFormat="1" applyFont="1" applyBorder="1" applyProtection="1">
      <alignment horizontal="right"/>
      <protection locked="0"/>
    </xf>
    <xf numFmtId="165" fontId="8" fillId="3" borderId="8" xfId="5" applyNumberFormat="1" applyFont="1" applyBorder="1" applyProtection="1">
      <alignment horizontal="right"/>
      <protection locked="0"/>
    </xf>
    <xf numFmtId="0" fontId="8" fillId="0" borderId="6" xfId="0" applyFont="1" applyBorder="1" applyProtection="1"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165" fontId="8" fillId="2" borderId="6" xfId="4" applyNumberFormat="1" applyFont="1" applyBorder="1" applyProtection="1">
      <alignment horizontal="right"/>
    </xf>
    <xf numFmtId="165" fontId="8" fillId="3" borderId="9" xfId="5" applyNumberFormat="1" applyFont="1" applyBorder="1" applyProtection="1">
      <alignment horizontal="right"/>
      <protection locked="0"/>
    </xf>
    <xf numFmtId="166" fontId="12" fillId="4" borderId="0" xfId="6" applyNumberFormat="1" applyFont="1" applyFill="1" applyBorder="1" applyAlignment="1" applyProtection="1">
      <alignment horizontal="center" vertical="center"/>
      <protection locked="0"/>
    </xf>
    <xf numFmtId="166" fontId="12" fillId="4" borderId="25" xfId="6" applyNumberFormat="1" applyFont="1" applyFill="1" applyBorder="1" applyAlignment="1" applyProtection="1">
      <alignment horizontal="center" vertical="center"/>
      <protection locked="0"/>
    </xf>
    <xf numFmtId="166" fontId="8" fillId="2" borderId="2" xfId="4" applyNumberFormat="1" applyFont="1" applyBorder="1" applyAlignment="1" applyProtection="1">
      <alignment horizontal="center" vertical="center"/>
    </xf>
    <xf numFmtId="166" fontId="8" fillId="2" borderId="4" xfId="4" applyNumberFormat="1" applyFont="1" applyBorder="1" applyAlignment="1" applyProtection="1">
      <alignment horizontal="center" vertical="center"/>
    </xf>
    <xf numFmtId="166" fontId="8" fillId="2" borderId="5" xfId="4" applyNumberFormat="1" applyFont="1" applyBorder="1" applyAlignment="1" applyProtection="1">
      <alignment horizontal="center" vertical="center"/>
    </xf>
    <xf numFmtId="166" fontId="8" fillId="0" borderId="14" xfId="0" applyNumberFormat="1" applyFont="1" applyBorder="1" applyAlignment="1" applyProtection="1">
      <alignment horizontal="center" vertical="center"/>
      <protection locked="0"/>
    </xf>
    <xf numFmtId="166" fontId="8" fillId="0" borderId="16" xfId="4" applyNumberFormat="1" applyFont="1" applyFill="1" applyBorder="1" applyAlignment="1" applyProtection="1">
      <alignment horizontal="center" vertical="center"/>
      <protection locked="0"/>
    </xf>
    <xf numFmtId="166" fontId="8" fillId="2" borderId="16" xfId="4" applyNumberFormat="1" applyFont="1" applyBorder="1" applyAlignment="1" applyProtection="1">
      <alignment horizontal="center" vertical="center"/>
    </xf>
    <xf numFmtId="166" fontId="8" fillId="2" borderId="15" xfId="4" applyNumberFormat="1" applyFont="1" applyBorder="1" applyAlignment="1" applyProtection="1">
      <alignment horizontal="center" vertical="center"/>
    </xf>
    <xf numFmtId="166" fontId="8" fillId="0" borderId="16" xfId="0" applyNumberFormat="1" applyFont="1" applyBorder="1" applyAlignment="1" applyProtection="1">
      <alignment horizontal="center" vertical="center"/>
      <protection locked="0"/>
    </xf>
    <xf numFmtId="166" fontId="8" fillId="0" borderId="15" xfId="0" applyNumberFormat="1" applyFont="1" applyBorder="1" applyAlignment="1" applyProtection="1">
      <alignment horizontal="center" vertical="center"/>
      <protection locked="0"/>
    </xf>
    <xf numFmtId="166" fontId="8" fillId="0" borderId="16" xfId="5" applyNumberFormat="1" applyFont="1" applyFill="1" applyBorder="1" applyAlignment="1" applyProtection="1">
      <alignment horizontal="center" vertical="center"/>
      <protection locked="0"/>
    </xf>
    <xf numFmtId="166" fontId="8" fillId="3" borderId="16" xfId="5" applyNumberFormat="1" applyFont="1" applyBorder="1" applyAlignment="1" applyProtection="1">
      <alignment horizontal="center" vertical="center"/>
      <protection locked="0"/>
    </xf>
    <xf numFmtId="166" fontId="8" fillId="2" borderId="16" xfId="5" applyNumberFormat="1" applyFont="1" applyFill="1" applyBorder="1" applyAlignment="1" applyProtection="1">
      <alignment horizontal="center" vertical="center"/>
    </xf>
    <xf numFmtId="166" fontId="8" fillId="3" borderId="15" xfId="5" applyNumberFormat="1" applyFont="1" applyFill="1" applyBorder="1" applyAlignment="1" applyProtection="1">
      <alignment horizontal="center" vertical="center"/>
      <protection locked="0"/>
    </xf>
    <xf numFmtId="166" fontId="8" fillId="2" borderId="15" xfId="5" applyNumberFormat="1" applyFont="1" applyFill="1" applyBorder="1" applyAlignment="1" applyProtection="1">
      <alignment horizontal="center" vertical="center"/>
    </xf>
    <xf numFmtId="166" fontId="8" fillId="2" borderId="14" xfId="4" applyNumberFormat="1" applyFont="1" applyBorder="1" applyAlignment="1" applyProtection="1">
      <alignment horizontal="center" vertical="center"/>
    </xf>
    <xf numFmtId="166" fontId="8" fillId="3" borderId="16" xfId="5" applyNumberFormat="1" applyFont="1" applyFill="1" applyBorder="1" applyAlignment="1" applyProtection="1">
      <alignment horizontal="center" vertical="center"/>
      <protection locked="0"/>
    </xf>
    <xf numFmtId="166" fontId="8" fillId="3" borderId="16" xfId="4" applyNumberFormat="1" applyFont="1" applyFill="1" applyBorder="1" applyAlignment="1" applyProtection="1">
      <alignment horizontal="center" vertical="center"/>
      <protection locked="0"/>
    </xf>
    <xf numFmtId="166" fontId="8" fillId="3" borderId="15" xfId="4" applyNumberFormat="1" applyFont="1" applyFill="1" applyBorder="1" applyAlignment="1" applyProtection="1">
      <alignment horizontal="center" vertical="center"/>
      <protection locked="0"/>
    </xf>
    <xf numFmtId="166" fontId="8" fillId="3" borderId="15" xfId="5" applyNumberFormat="1" applyFont="1" applyBorder="1" applyAlignment="1" applyProtection="1">
      <alignment horizontal="center" vertical="center"/>
      <protection locked="0"/>
    </xf>
    <xf numFmtId="166" fontId="8" fillId="2" borderId="6" xfId="4" applyNumberFormat="1" applyFont="1" applyBorder="1" applyAlignment="1" applyProtection="1">
      <alignment horizontal="center" vertical="center"/>
    </xf>
    <xf numFmtId="166" fontId="8" fillId="3" borderId="8" xfId="5" applyNumberFormat="1" applyFont="1" applyBorder="1" applyAlignment="1" applyProtection="1">
      <alignment horizontal="center" vertical="center"/>
      <protection locked="0"/>
    </xf>
    <xf numFmtId="166" fontId="8" fillId="3" borderId="16" xfId="0" applyNumberFormat="1" applyFont="1" applyFill="1" applyBorder="1" applyAlignment="1" applyProtection="1">
      <alignment horizontal="center" vertical="center"/>
      <protection locked="0"/>
    </xf>
    <xf numFmtId="166" fontId="8" fillId="3" borderId="9" xfId="5" applyNumberFormat="1" applyFont="1" applyBorder="1" applyAlignment="1" applyProtection="1">
      <alignment horizontal="center" vertical="center"/>
      <protection locked="0"/>
    </xf>
    <xf numFmtId="166" fontId="8" fillId="0" borderId="10" xfId="4" applyNumberFormat="1" applyFont="1" applyFill="1" applyBorder="1" applyAlignment="1" applyProtection="1">
      <alignment horizontal="center" vertical="center"/>
    </xf>
    <xf numFmtId="166" fontId="8" fillId="2" borderId="12" xfId="6" applyNumberFormat="1" applyFont="1" applyFill="1" applyBorder="1" applyAlignment="1" applyProtection="1">
      <alignment horizontal="center" vertical="center"/>
      <protection locked="0"/>
    </xf>
    <xf numFmtId="166" fontId="8" fillId="2" borderId="11" xfId="6" applyNumberFormat="1" applyFont="1" applyFill="1" applyBorder="1" applyAlignment="1" applyProtection="1">
      <alignment horizontal="center" vertical="center"/>
      <protection locked="0"/>
    </xf>
    <xf numFmtId="166" fontId="8" fillId="0" borderId="0" xfId="4" applyNumberFormat="1" applyFont="1" applyFill="1" applyBorder="1" applyAlignment="1" applyProtection="1">
      <alignment horizontal="center" vertical="center"/>
      <protection locked="0"/>
    </xf>
    <xf numFmtId="166" fontId="8" fillId="0" borderId="0" xfId="5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166" fontId="13" fillId="0" borderId="4" xfId="3" applyNumberFormat="1" applyFont="1" applyBorder="1" applyAlignment="1" applyProtection="1">
      <alignment horizontal="center" vertical="center" wrapText="1"/>
      <protection locked="0"/>
    </xf>
    <xf numFmtId="166" fontId="13" fillId="0" borderId="5" xfId="3" applyNumberFormat="1" applyFont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Alignment="1" applyProtection="1">
      <alignment horizontal="center" vertical="center"/>
      <protection locked="0"/>
    </xf>
    <xf numFmtId="166" fontId="13" fillId="0" borderId="2" xfId="3" applyNumberFormat="1" applyFont="1" applyBorder="1" applyAlignment="1" applyProtection="1">
      <alignment horizontal="center" vertical="center" wrapText="1"/>
      <protection locked="0"/>
    </xf>
    <xf numFmtId="166" fontId="8" fillId="2" borderId="16" xfId="0" applyNumberFormat="1" applyFont="1" applyFill="1" applyBorder="1" applyProtection="1">
      <protection locked="0"/>
    </xf>
    <xf numFmtId="166" fontId="8" fillId="3" borderId="16" xfId="0" applyNumberFormat="1" applyFont="1" applyFill="1" applyBorder="1" applyProtection="1">
      <protection locked="0"/>
    </xf>
    <xf numFmtId="166" fontId="8" fillId="3" borderId="15" xfId="0" applyNumberFormat="1" applyFont="1" applyFill="1" applyBorder="1" applyProtection="1">
      <protection locked="0"/>
    </xf>
    <xf numFmtId="166" fontId="12" fillId="4" borderId="0" xfId="6" applyNumberFormat="1" applyFont="1" applyFill="1" applyBorder="1" applyAlignment="1" applyProtection="1">
      <alignment horizontal="center"/>
      <protection locked="0"/>
    </xf>
    <xf numFmtId="166" fontId="13" fillId="0" borderId="0" xfId="3" applyNumberFormat="1" applyFont="1" applyBorder="1" applyAlignment="1" applyProtection="1">
      <alignment horizontal="center" vertical="center" wrapText="1"/>
      <protection locked="0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4" xfId="3" applyFont="1" applyBorder="1" applyProtection="1">
      <alignment horizontal="center" vertical="center" wrapText="1"/>
      <protection locked="0"/>
    </xf>
    <xf numFmtId="0" fontId="13" fillId="0" borderId="5" xfId="3" applyFont="1" applyBorder="1" applyProtection="1">
      <alignment horizontal="center" vertical="center" wrapText="1"/>
      <protection locked="0"/>
    </xf>
    <xf numFmtId="166" fontId="12" fillId="4" borderId="25" xfId="6" applyNumberFormat="1" applyFont="1" applyFill="1" applyBorder="1" applyAlignment="1" applyProtection="1">
      <alignment horizontal="center"/>
      <protection locked="0"/>
    </xf>
    <xf numFmtId="166" fontId="8" fillId="2" borderId="12" xfId="0" applyNumberFormat="1" applyFont="1" applyFill="1" applyBorder="1" applyProtection="1">
      <protection locked="0"/>
    </xf>
    <xf numFmtId="166" fontId="8" fillId="2" borderId="11" xfId="0" applyNumberFormat="1" applyFont="1" applyFill="1" applyBorder="1" applyProtection="1">
      <protection locked="0"/>
    </xf>
    <xf numFmtId="166" fontId="8" fillId="0" borderId="12" xfId="6" applyNumberFormat="1" applyFont="1" applyFill="1" applyBorder="1" applyAlignment="1" applyProtection="1">
      <alignment horizontal="center" vertical="center"/>
      <protection locked="0"/>
    </xf>
    <xf numFmtId="166" fontId="8" fillId="0" borderId="11" xfId="6" applyNumberFormat="1" applyFont="1" applyFill="1" applyBorder="1" applyAlignment="1" applyProtection="1">
      <alignment horizontal="center" vertical="center"/>
      <protection locked="0"/>
    </xf>
    <xf numFmtId="166" fontId="8" fillId="2" borderId="10" xfId="0" applyNumberFormat="1" applyFont="1" applyFill="1" applyBorder="1" applyAlignment="1" applyProtection="1">
      <protection locked="0"/>
    </xf>
    <xf numFmtId="166" fontId="8" fillId="2" borderId="12" xfId="0" applyNumberFormat="1" applyFont="1" applyFill="1" applyBorder="1" applyAlignment="1" applyProtection="1">
      <protection locked="0"/>
    </xf>
    <xf numFmtId="166" fontId="8" fillId="2" borderId="11" xfId="0" applyNumberFormat="1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13" fillId="0" borderId="6" xfId="3" applyFont="1" applyBorder="1" applyProtection="1">
      <alignment horizontal="center" vertical="center" wrapText="1"/>
      <protection locked="0"/>
    </xf>
    <xf numFmtId="0" fontId="13" fillId="0" borderId="8" xfId="3" applyFont="1" applyBorder="1" applyProtection="1">
      <alignment horizontal="center" vertical="center" wrapText="1"/>
      <protection locked="0"/>
    </xf>
    <xf numFmtId="0" fontId="13" fillId="0" borderId="9" xfId="3" applyFont="1" applyBorder="1" applyProtection="1">
      <alignment horizontal="center" vertical="center" wrapText="1"/>
      <protection locked="0"/>
    </xf>
    <xf numFmtId="0" fontId="8" fillId="0" borderId="10" xfId="3" applyFont="1" applyBorder="1" applyProtection="1">
      <alignment horizontal="center" vertical="center" wrapText="1"/>
      <protection locked="0"/>
    </xf>
    <xf numFmtId="0" fontId="8" fillId="0" borderId="12" xfId="3" applyFont="1" applyBorder="1" applyProtection="1">
      <alignment horizontal="center" vertical="center" wrapText="1"/>
      <protection locked="0"/>
    </xf>
    <xf numFmtId="0" fontId="8" fillId="0" borderId="11" xfId="3" applyFont="1" applyBorder="1" applyProtection="1">
      <alignment horizontal="center" vertical="center" wrapText="1"/>
      <protection locked="0"/>
    </xf>
    <xf numFmtId="165" fontId="8" fillId="0" borderId="14" xfId="0" applyNumberFormat="1" applyFont="1" applyFill="1" applyBorder="1" applyAlignment="1" applyProtection="1">
      <alignment horizontal="center"/>
      <protection locked="0"/>
    </xf>
    <xf numFmtId="165" fontId="8" fillId="0" borderId="16" xfId="0" applyNumberFormat="1" applyFont="1" applyFill="1" applyBorder="1" applyAlignment="1" applyProtection="1">
      <alignment horizontal="center"/>
      <protection locked="0"/>
    </xf>
    <xf numFmtId="165" fontId="8" fillId="2" borderId="14" xfId="4" applyNumberFormat="1" applyFont="1" applyFill="1" applyBorder="1" applyProtection="1">
      <alignment horizontal="right"/>
    </xf>
    <xf numFmtId="165" fontId="8" fillId="0" borderId="12" xfId="0" applyNumberFormat="1" applyFont="1" applyBorder="1" applyProtection="1"/>
    <xf numFmtId="165" fontId="14" fillId="0" borderId="12" xfId="1" applyNumberFormat="1" applyFont="1" applyBorder="1" applyAlignment="1" applyProtection="1">
      <alignment vertical="top"/>
    </xf>
    <xf numFmtId="165" fontId="14" fillId="0" borderId="11" xfId="1" applyNumberFormat="1" applyFont="1" applyBorder="1" applyAlignment="1" applyProtection="1">
      <alignment vertical="top"/>
    </xf>
    <xf numFmtId="166" fontId="8" fillId="4" borderId="0" xfId="0" applyNumberFormat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13" fillId="0" borderId="2" xfId="3" applyFont="1" applyBorder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Fill="1"/>
    <xf numFmtId="0" fontId="15" fillId="0" borderId="0" xfId="0" applyFont="1" applyFill="1" applyBorder="1"/>
    <xf numFmtId="0" fontId="8" fillId="0" borderId="0" xfId="0" applyFont="1" applyFill="1" applyBorder="1" applyProtection="1">
      <protection locked="0"/>
    </xf>
    <xf numFmtId="167" fontId="8" fillId="0" borderId="0" xfId="5" applyNumberFormat="1" applyFont="1" applyFill="1" applyBorder="1" applyProtection="1">
      <alignment horizontal="right"/>
      <protection locked="0"/>
    </xf>
    <xf numFmtId="166" fontId="0" fillId="0" borderId="0" xfId="0" applyNumberFormat="1"/>
    <xf numFmtId="166" fontId="8" fillId="0" borderId="0" xfId="0" applyNumberFormat="1" applyFont="1" applyProtection="1">
      <protection locked="0"/>
    </xf>
    <xf numFmtId="166" fontId="15" fillId="0" borderId="0" xfId="0" applyNumberFormat="1" applyFont="1" applyFill="1" applyBorder="1"/>
    <xf numFmtId="165" fontId="8" fillId="0" borderId="0" xfId="0" applyNumberFormat="1" applyFo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8" fontId="8" fillId="2" borderId="4" xfId="4" applyNumberFormat="1" applyFont="1" applyBorder="1" applyProtection="1">
      <alignment horizontal="right"/>
    </xf>
    <xf numFmtId="0" fontId="7" fillId="0" borderId="0" xfId="0" applyFont="1" applyAlignment="1">
      <alignment horizontal="center" vertical="top"/>
    </xf>
    <xf numFmtId="165" fontId="8" fillId="3" borderId="17" xfId="4" applyNumberFormat="1" applyFont="1" applyFill="1" applyBorder="1" applyAlignment="1" applyProtection="1">
      <alignment horizontal="center"/>
      <protection locked="0"/>
    </xf>
    <xf numFmtId="165" fontId="8" fillId="3" borderId="15" xfId="4" applyNumberFormat="1" applyFont="1" applyFill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3" fillId="0" borderId="2" xfId="3" applyFont="1" applyBorder="1" applyProtection="1">
      <alignment horizontal="center" vertical="center" wrapText="1"/>
      <protection locked="0"/>
    </xf>
    <xf numFmtId="0" fontId="13" fillId="0" borderId="4" xfId="3" applyFont="1" applyBorder="1" applyProtection="1">
      <alignment horizontal="center" vertical="center" wrapText="1"/>
      <protection locked="0"/>
    </xf>
    <xf numFmtId="0" fontId="13" fillId="0" borderId="5" xfId="3" applyFont="1" applyBorder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6" fontId="8" fillId="3" borderId="17" xfId="0" applyNumberFormat="1" applyFont="1" applyFill="1" applyBorder="1" applyProtection="1">
      <protection locked="0"/>
    </xf>
    <xf numFmtId="166" fontId="8" fillId="3" borderId="27" xfId="0" applyNumberFormat="1" applyFont="1" applyFill="1" applyBorder="1" applyProtection="1">
      <protection locked="0"/>
    </xf>
    <xf numFmtId="166" fontId="8" fillId="3" borderId="14" xfId="0" applyNumberFormat="1" applyFont="1" applyFill="1" applyBorder="1" applyProtection="1">
      <protection locked="0"/>
    </xf>
    <xf numFmtId="166" fontId="8" fillId="3" borderId="32" xfId="0" applyNumberFormat="1" applyFont="1" applyFill="1" applyBorder="1" applyProtection="1">
      <protection locked="0"/>
    </xf>
    <xf numFmtId="0" fontId="13" fillId="0" borderId="29" xfId="3" applyFont="1" applyBorder="1" applyProtection="1">
      <alignment horizontal="center" vertical="center" wrapText="1"/>
      <protection locked="0"/>
    </xf>
    <xf numFmtId="3" fontId="8" fillId="0" borderId="10" xfId="0" applyNumberFormat="1" applyFont="1" applyBorder="1" applyAlignment="1" applyProtection="1">
      <alignment horizontal="center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3" fontId="8" fillId="0" borderId="11" xfId="0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0" fontId="9" fillId="0" borderId="0" xfId="0" applyFont="1" applyBorder="1" applyProtection="1">
      <protection locked="0"/>
    </xf>
    <xf numFmtId="0" fontId="13" fillId="0" borderId="4" xfId="3" applyFont="1" applyBorder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166" fontId="0" fillId="0" borderId="0" xfId="0" applyNumberFormat="1" applyAlignment="1">
      <alignment horizontal="center" vertical="center"/>
    </xf>
    <xf numFmtId="165" fontId="8" fillId="2" borderId="2" xfId="4" applyNumberFormat="1" applyFont="1" applyBorder="1" applyAlignment="1" applyProtection="1">
      <alignment horizontal="center"/>
    </xf>
    <xf numFmtId="165" fontId="8" fillId="2" borderId="4" xfId="4" applyNumberFormat="1" applyFont="1" applyBorder="1" applyAlignment="1" applyProtection="1">
      <alignment horizontal="center"/>
    </xf>
    <xf numFmtId="165" fontId="8" fillId="2" borderId="5" xfId="4" applyNumberFormat="1" applyFont="1" applyBorder="1" applyAlignment="1" applyProtection="1">
      <alignment horizontal="center"/>
    </xf>
    <xf numFmtId="165" fontId="8" fillId="2" borderId="14" xfId="4" applyNumberFormat="1" applyFont="1" applyBorder="1" applyAlignment="1" applyProtection="1">
      <alignment horizontal="center"/>
    </xf>
    <xf numFmtId="165" fontId="8" fillId="2" borderId="16" xfId="4" applyNumberFormat="1" applyFont="1" applyBorder="1" applyAlignment="1" applyProtection="1">
      <alignment horizontal="center"/>
    </xf>
    <xf numFmtId="165" fontId="8" fillId="2" borderId="15" xfId="4" applyNumberFormat="1" applyFont="1" applyBorder="1" applyAlignment="1" applyProtection="1">
      <alignment horizontal="center"/>
    </xf>
    <xf numFmtId="165" fontId="8" fillId="3" borderId="14" xfId="5" applyNumberFormat="1" applyFont="1" applyFill="1" applyBorder="1" applyAlignment="1" applyProtection="1">
      <alignment horizontal="center"/>
      <protection locked="0"/>
    </xf>
    <xf numFmtId="165" fontId="8" fillId="2" borderId="16" xfId="5" applyNumberFormat="1" applyFont="1" applyFill="1" applyBorder="1" applyAlignment="1" applyProtection="1">
      <alignment horizontal="center"/>
    </xf>
    <xf numFmtId="165" fontId="8" fillId="3" borderId="15" xfId="5" applyNumberFormat="1" applyFont="1" applyFill="1" applyBorder="1" applyAlignment="1" applyProtection="1">
      <alignment horizontal="center"/>
      <protection locked="0"/>
    </xf>
    <xf numFmtId="165" fontId="8" fillId="3" borderId="16" xfId="5" applyNumberFormat="1" applyFont="1" applyBorder="1" applyAlignment="1" applyProtection="1">
      <alignment horizontal="center"/>
      <protection locked="0"/>
    </xf>
    <xf numFmtId="165" fontId="8" fillId="2" borderId="14" xfId="5" applyNumberFormat="1" applyFont="1" applyFill="1" applyBorder="1" applyAlignment="1" applyProtection="1">
      <alignment horizontal="center"/>
    </xf>
    <xf numFmtId="165" fontId="8" fillId="2" borderId="15" xfId="5" applyNumberFormat="1" applyFont="1" applyFill="1" applyBorder="1" applyAlignment="1" applyProtection="1">
      <alignment horizontal="center"/>
    </xf>
    <xf numFmtId="166" fontId="8" fillId="3" borderId="16" xfId="0" applyNumberFormat="1" applyFont="1" applyFill="1" applyBorder="1" applyAlignment="1" applyProtection="1">
      <alignment horizontal="center"/>
      <protection locked="0"/>
    </xf>
    <xf numFmtId="165" fontId="8" fillId="3" borderId="16" xfId="4" applyNumberFormat="1" applyFont="1" applyFill="1" applyBorder="1" applyAlignment="1" applyProtection="1">
      <alignment horizontal="center"/>
      <protection locked="0"/>
    </xf>
    <xf numFmtId="165" fontId="8" fillId="2" borderId="6" xfId="4" applyNumberFormat="1" applyFont="1" applyBorder="1" applyAlignment="1" applyProtection="1">
      <alignment horizontal="center"/>
    </xf>
    <xf numFmtId="165" fontId="8" fillId="3" borderId="30" xfId="5" applyNumberFormat="1" applyFont="1" applyBorder="1" applyAlignment="1" applyProtection="1">
      <alignment horizontal="center"/>
      <protection locked="0"/>
    </xf>
    <xf numFmtId="165" fontId="8" fillId="3" borderId="31" xfId="5" applyNumberFormat="1" applyFont="1" applyBorder="1" applyAlignment="1" applyProtection="1">
      <alignment horizontal="center"/>
      <protection locked="0"/>
    </xf>
    <xf numFmtId="165" fontId="8" fillId="3" borderId="8" xfId="5" applyNumberFormat="1" applyFont="1" applyBorder="1" applyAlignment="1" applyProtection="1">
      <alignment horizontal="center"/>
      <protection locked="0"/>
    </xf>
    <xf numFmtId="165" fontId="8" fillId="3" borderId="9" xfId="5" applyNumberFormat="1" applyFont="1" applyBorder="1" applyAlignment="1" applyProtection="1">
      <alignment horizontal="center"/>
      <protection locked="0"/>
    </xf>
    <xf numFmtId="165" fontId="8" fillId="0" borderId="23" xfId="4" applyNumberFormat="1" applyFont="1" applyFill="1" applyBorder="1" applyAlignment="1" applyProtection="1">
      <alignment horizontal="center"/>
    </xf>
    <xf numFmtId="166" fontId="16" fillId="4" borderId="0" xfId="6" applyNumberFormat="1" applyFont="1" applyFill="1" applyBorder="1" applyAlignment="1" applyProtection="1">
      <alignment horizontal="center"/>
      <protection locked="0"/>
    </xf>
    <xf numFmtId="165" fontId="14" fillId="0" borderId="0" xfId="0" applyNumberFormat="1" applyFont="1" applyBorder="1" applyProtection="1">
      <protection locked="0"/>
    </xf>
    <xf numFmtId="166" fontId="8" fillId="3" borderId="15" xfId="0" applyNumberFormat="1" applyFont="1" applyFill="1" applyBorder="1" applyAlignment="1" applyProtection="1">
      <alignment horizontal="center"/>
      <protection locked="0"/>
    </xf>
    <xf numFmtId="166" fontId="8" fillId="3" borderId="14" xfId="0" applyNumberFormat="1" applyFont="1" applyFill="1" applyBorder="1" applyAlignment="1" applyProtection="1">
      <alignment horizontal="center"/>
      <protection locked="0"/>
    </xf>
    <xf numFmtId="166" fontId="8" fillId="2" borderId="28" xfId="0" applyNumberFormat="1" applyFont="1" applyFill="1" applyBorder="1" applyAlignment="1" applyProtection="1">
      <alignment horizontal="center"/>
      <protection locked="0"/>
    </xf>
    <xf numFmtId="166" fontId="8" fillId="2" borderId="16" xfId="0" applyNumberFormat="1" applyFont="1" applyFill="1" applyBorder="1" applyAlignment="1" applyProtection="1">
      <alignment horizontal="center"/>
      <protection locked="0"/>
    </xf>
    <xf numFmtId="166" fontId="8" fillId="3" borderId="17" xfId="0" applyNumberFormat="1" applyFont="1" applyFill="1" applyBorder="1" applyAlignment="1" applyProtection="1">
      <alignment horizontal="center"/>
      <protection locked="0"/>
    </xf>
    <xf numFmtId="166" fontId="8" fillId="3" borderId="32" xfId="0" applyNumberFormat="1" applyFont="1" applyFill="1" applyBorder="1" applyAlignment="1" applyProtection="1">
      <alignment horizontal="center"/>
      <protection locked="0"/>
    </xf>
    <xf numFmtId="166" fontId="8" fillId="2" borderId="12" xfId="0" applyNumberFormat="1" applyFont="1" applyFill="1" applyBorder="1" applyAlignment="1" applyProtection="1">
      <alignment horizontal="center"/>
      <protection locked="0"/>
    </xf>
    <xf numFmtId="166" fontId="8" fillId="2" borderId="11" xfId="0" applyNumberFormat="1" applyFont="1" applyFill="1" applyBorder="1" applyAlignment="1" applyProtection="1">
      <alignment horizontal="center"/>
      <protection locked="0"/>
    </xf>
    <xf numFmtId="166" fontId="8" fillId="2" borderId="14" xfId="0" applyNumberFormat="1" applyFont="1" applyFill="1" applyBorder="1" applyAlignment="1" applyProtection="1">
      <alignment horizontal="center"/>
      <protection locked="0"/>
    </xf>
    <xf numFmtId="166" fontId="8" fillId="4" borderId="24" xfId="0" applyNumberFormat="1" applyFont="1" applyFill="1" applyBorder="1" applyAlignment="1" applyProtection="1">
      <alignment horizontal="center"/>
      <protection locked="0"/>
    </xf>
    <xf numFmtId="166" fontId="8" fillId="4" borderId="0" xfId="0" applyNumberFormat="1" applyFont="1" applyFill="1" applyBorder="1" applyAlignment="1" applyProtection="1">
      <alignment horizontal="center"/>
      <protection locked="0"/>
    </xf>
    <xf numFmtId="166" fontId="8" fillId="4" borderId="25" xfId="0" applyNumberFormat="1" applyFont="1" applyFill="1" applyBorder="1" applyAlignment="1" applyProtection="1">
      <alignment horizontal="center"/>
      <protection locked="0"/>
    </xf>
    <xf numFmtId="166" fontId="8" fillId="2" borderId="10" xfId="0" applyNumberFormat="1" applyFont="1" applyFill="1" applyBorder="1" applyAlignment="1" applyProtection="1">
      <alignment horizontal="center"/>
      <protection locked="0"/>
    </xf>
    <xf numFmtId="166" fontId="8" fillId="2" borderId="12" xfId="6" applyNumberFormat="1" applyFont="1" applyFill="1" applyBorder="1" applyAlignment="1" applyProtection="1">
      <alignment horizontal="center"/>
      <protection locked="0"/>
    </xf>
    <xf numFmtId="166" fontId="8" fillId="2" borderId="11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166" fontId="20" fillId="0" borderId="0" xfId="0" applyNumberFormat="1" applyFont="1" applyFill="1" applyProtection="1">
      <protection locked="0"/>
    </xf>
    <xf numFmtId="0" fontId="21" fillId="0" borderId="0" xfId="0" applyFont="1"/>
    <xf numFmtId="0" fontId="23" fillId="0" borderId="0" xfId="9" applyFont="1" applyFill="1"/>
    <xf numFmtId="166" fontId="20" fillId="0" borderId="0" xfId="0" applyNumberFormat="1" applyFont="1" applyFill="1" applyBorder="1" applyProtection="1">
      <protection locked="0"/>
    </xf>
    <xf numFmtId="0" fontId="24" fillId="0" borderId="0" xfId="0" applyFont="1" applyFill="1" applyAlignment="1">
      <alignment vertical="center" wrapText="1"/>
    </xf>
    <xf numFmtId="0" fontId="25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13" fillId="0" borderId="2" xfId="3" applyFont="1" applyBorder="1" applyProtection="1">
      <alignment horizontal="center" vertical="center" wrapText="1"/>
      <protection locked="0"/>
    </xf>
    <xf numFmtId="0" fontId="13" fillId="0" borderId="4" xfId="3" applyFont="1" applyBorder="1" applyProtection="1">
      <alignment horizontal="center" vertical="center" wrapText="1"/>
      <protection locked="0"/>
    </xf>
    <xf numFmtId="0" fontId="13" fillId="0" borderId="5" xfId="3" applyFont="1" applyBorder="1" applyProtection="1">
      <alignment horizontal="center" vertical="center" wrapText="1"/>
      <protection locked="0"/>
    </xf>
    <xf numFmtId="0" fontId="13" fillId="0" borderId="20" xfId="3" applyFont="1" applyBorder="1" applyProtection="1">
      <alignment horizontal="center" vertical="center" wrapText="1"/>
      <protection locked="0"/>
    </xf>
    <xf numFmtId="0" fontId="13" fillId="0" borderId="21" xfId="3" applyFont="1" applyBorder="1" applyProtection="1">
      <alignment horizontal="center" vertical="center" wrapText="1"/>
      <protection locked="0"/>
    </xf>
    <xf numFmtId="0" fontId="13" fillId="0" borderId="22" xfId="3" applyFont="1" applyBorder="1" applyProtection="1">
      <alignment horizontal="center" vertical="center" wrapText="1"/>
      <protection locked="0"/>
    </xf>
    <xf numFmtId="0" fontId="11" fillId="4" borderId="0" xfId="6" applyFont="1" applyFill="1" applyBorder="1" applyAlignment="1" applyProtection="1">
      <alignment horizontal="center"/>
      <protection locked="0"/>
    </xf>
    <xf numFmtId="0" fontId="11" fillId="4" borderId="24" xfId="6" applyFont="1" applyFill="1" applyBorder="1" applyAlignment="1" applyProtection="1">
      <alignment horizontal="center"/>
      <protection locked="0"/>
    </xf>
    <xf numFmtId="0" fontId="10" fillId="0" borderId="2" xfId="3" applyFont="1" applyBorder="1" applyProtection="1">
      <alignment horizontal="center" vertical="center" wrapText="1"/>
      <protection locked="0"/>
    </xf>
    <xf numFmtId="0" fontId="10" fillId="0" borderId="6" xfId="3" applyFont="1" applyBorder="1" applyProtection="1">
      <alignment horizontal="center" vertical="center" wrapText="1"/>
      <protection locked="0"/>
    </xf>
    <xf numFmtId="0" fontId="10" fillId="0" borderId="13" xfId="3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right" vertical="center" wrapText="1"/>
    </xf>
    <xf numFmtId="0" fontId="18" fillId="0" borderId="0" xfId="8" applyFont="1" applyAlignment="1" applyProtection="1">
      <alignment horizontal="right" vertical="top" wrapText="1"/>
    </xf>
    <xf numFmtId="0" fontId="18" fillId="0" borderId="0" xfId="8" applyFont="1" applyAlignment="1" applyProtection="1">
      <alignment horizontal="center" vertical="top" wrapText="1"/>
    </xf>
    <xf numFmtId="0" fontId="18" fillId="0" borderId="0" xfId="8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0" fillId="0" borderId="7" xfId="3" applyFont="1" applyBorder="1" applyAlignment="1" applyProtection="1">
      <alignment horizontal="center" vertical="center" wrapText="1"/>
      <protection locked="0"/>
    </xf>
  </cellXfs>
  <cellStyles count="10">
    <cellStyle name="Гиперссылка" xfId="6" builtinId="8"/>
    <cellStyle name="Заголовок" xfId="2"/>
    <cellStyle name="ЗаголовокСтолбца" xfId="3"/>
    <cellStyle name="Значение" xfId="5"/>
    <cellStyle name="Обычный" xfId="0" builtinId="0"/>
    <cellStyle name="Обычный_FORM3.1" xfId="8"/>
    <cellStyle name="Обычный_Таблица П1.4. и П1.5. (2008 г 27.04.)" xfId="9"/>
    <cellStyle name="Финансовый" xfId="1" builtinId="3"/>
    <cellStyle name="Финансовый 2" xfId="7"/>
    <cellStyle name="Формул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view="pageBreakPreview" topLeftCell="A4" zoomScaleNormal="85" zoomScaleSheetLayoutView="100" workbookViewId="0">
      <pane xSplit="2" topLeftCell="H1" activePane="topRight" state="frozen"/>
      <selection activeCell="A4" sqref="A4"/>
      <selection pane="topRight" activeCell="L49" sqref="L49"/>
    </sheetView>
  </sheetViews>
  <sheetFormatPr defaultRowHeight="15" x14ac:dyDescent="0.25"/>
  <cols>
    <col min="1" max="1" width="6.85546875" style="3" customWidth="1"/>
    <col min="2" max="2" width="34.42578125" style="3" customWidth="1"/>
    <col min="3" max="17" width="7.7109375" style="3" customWidth="1"/>
    <col min="18" max="25" width="7.7109375" customWidth="1"/>
    <col min="26" max="26" width="8.140625" customWidth="1"/>
    <col min="27" max="27" width="8.42578125" bestFit="1" customWidth="1"/>
    <col min="28" max="28" width="8.7109375" customWidth="1"/>
    <col min="29" max="30" width="7.7109375" customWidth="1"/>
    <col min="31" max="31" width="8.7109375" customWidth="1"/>
    <col min="32" max="32" width="7.7109375" customWidth="1"/>
    <col min="33" max="33" width="8.7109375" customWidth="1"/>
    <col min="34" max="35" width="7.7109375" customWidth="1"/>
    <col min="36" max="36" width="8.7109375" customWidth="1"/>
    <col min="37" max="37" width="11.28515625" customWidth="1"/>
  </cols>
  <sheetData>
    <row r="1" spans="1:3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18"/>
      <c r="Q1" s="218"/>
      <c r="Z1" s="218"/>
      <c r="AA1" s="218"/>
      <c r="AB1" s="157"/>
      <c r="AC1" s="157"/>
      <c r="AD1" s="157"/>
      <c r="AE1" s="157"/>
      <c r="AF1" s="157"/>
      <c r="AG1" s="157"/>
      <c r="AH1" s="157"/>
      <c r="AI1" s="157"/>
      <c r="AJ1" s="218" t="s">
        <v>51</v>
      </c>
      <c r="AK1" s="218"/>
    </row>
    <row r="2" spans="1:37" x14ac:dyDescent="0.25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19"/>
      <c r="Q2" s="220"/>
      <c r="Z2" s="219"/>
      <c r="AA2" s="220"/>
      <c r="AB2" s="158"/>
      <c r="AC2" s="158"/>
      <c r="AD2" s="158"/>
      <c r="AE2" s="158"/>
      <c r="AF2" s="158"/>
      <c r="AG2" s="158"/>
      <c r="AH2" s="158"/>
      <c r="AI2" s="158"/>
      <c r="AJ2" s="219" t="s">
        <v>52</v>
      </c>
      <c r="AK2" s="220"/>
    </row>
    <row r="3" spans="1:37" ht="15" customHeight="1" x14ac:dyDescent="0.25">
      <c r="A3" s="221" t="s">
        <v>61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</row>
    <row r="4" spans="1:37" ht="15.75" thickBot="1" x14ac:dyDescent="0.3">
      <c r="A4" s="8"/>
      <c r="B4" s="1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53</v>
      </c>
    </row>
    <row r="5" spans="1:37" ht="33.75" customHeight="1" x14ac:dyDescent="0.25">
      <c r="A5" s="230" t="s">
        <v>2</v>
      </c>
      <c r="B5" s="232" t="s">
        <v>3</v>
      </c>
      <c r="C5" s="225" t="s">
        <v>71</v>
      </c>
      <c r="D5" s="226"/>
      <c r="E5" s="226"/>
      <c r="F5" s="226"/>
      <c r="G5" s="227"/>
      <c r="H5" s="222" t="s">
        <v>80</v>
      </c>
      <c r="I5" s="223"/>
      <c r="J5" s="223"/>
      <c r="K5" s="223"/>
      <c r="L5" s="224"/>
      <c r="M5" s="222" t="s">
        <v>72</v>
      </c>
      <c r="N5" s="223"/>
      <c r="O5" s="223"/>
      <c r="P5" s="223"/>
      <c r="Q5" s="224"/>
      <c r="R5" s="222" t="s">
        <v>73</v>
      </c>
      <c r="S5" s="223"/>
      <c r="T5" s="223"/>
      <c r="U5" s="223"/>
      <c r="V5" s="224"/>
      <c r="W5" s="222" t="s">
        <v>68</v>
      </c>
      <c r="X5" s="223"/>
      <c r="Y5" s="223"/>
      <c r="Z5" s="223"/>
      <c r="AA5" s="224"/>
      <c r="AB5" s="222" t="s">
        <v>69</v>
      </c>
      <c r="AC5" s="223"/>
      <c r="AD5" s="223"/>
      <c r="AE5" s="223"/>
      <c r="AF5" s="224"/>
      <c r="AG5" s="222" t="s">
        <v>74</v>
      </c>
      <c r="AH5" s="223"/>
      <c r="AI5" s="223"/>
      <c r="AJ5" s="223"/>
      <c r="AK5" s="224"/>
    </row>
    <row r="6" spans="1:37" ht="15.75" thickBot="1" x14ac:dyDescent="0.3">
      <c r="A6" s="231"/>
      <c r="B6" s="233"/>
      <c r="C6" s="124" t="s">
        <v>4</v>
      </c>
      <c r="D6" s="125" t="s">
        <v>5</v>
      </c>
      <c r="E6" s="125" t="s">
        <v>6</v>
      </c>
      <c r="F6" s="125" t="s">
        <v>7</v>
      </c>
      <c r="G6" s="126" t="s">
        <v>8</v>
      </c>
      <c r="H6" s="124" t="s">
        <v>4</v>
      </c>
      <c r="I6" s="125" t="s">
        <v>5</v>
      </c>
      <c r="J6" s="125" t="s">
        <v>6</v>
      </c>
      <c r="K6" s="125" t="s">
        <v>7</v>
      </c>
      <c r="L6" s="126" t="s">
        <v>8</v>
      </c>
      <c r="M6" s="124" t="s">
        <v>4</v>
      </c>
      <c r="N6" s="125" t="s">
        <v>5</v>
      </c>
      <c r="O6" s="125" t="s">
        <v>6</v>
      </c>
      <c r="P6" s="125" t="s">
        <v>7</v>
      </c>
      <c r="Q6" s="126" t="s">
        <v>8</v>
      </c>
      <c r="R6" s="124" t="s">
        <v>4</v>
      </c>
      <c r="S6" s="125" t="s">
        <v>5</v>
      </c>
      <c r="T6" s="125" t="s">
        <v>6</v>
      </c>
      <c r="U6" s="125" t="s">
        <v>7</v>
      </c>
      <c r="V6" s="126" t="s">
        <v>8</v>
      </c>
      <c r="W6" s="124" t="s">
        <v>4</v>
      </c>
      <c r="X6" s="125" t="s">
        <v>5</v>
      </c>
      <c r="Y6" s="125" t="s">
        <v>6</v>
      </c>
      <c r="Z6" s="125" t="s">
        <v>7</v>
      </c>
      <c r="AA6" s="126" t="s">
        <v>8</v>
      </c>
      <c r="AB6" s="124" t="s">
        <v>4</v>
      </c>
      <c r="AC6" s="125" t="s">
        <v>5</v>
      </c>
      <c r="AD6" s="125" t="s">
        <v>66</v>
      </c>
      <c r="AE6" s="125" t="s">
        <v>67</v>
      </c>
      <c r="AF6" s="126" t="s">
        <v>8</v>
      </c>
      <c r="AG6" s="124" t="s">
        <v>4</v>
      </c>
      <c r="AH6" s="125" t="s">
        <v>5</v>
      </c>
      <c r="AI6" s="125" t="s">
        <v>66</v>
      </c>
      <c r="AJ6" s="125" t="s">
        <v>67</v>
      </c>
      <c r="AK6" s="126" t="s">
        <v>8</v>
      </c>
    </row>
    <row r="7" spans="1:37" ht="15.75" thickBot="1" x14ac:dyDescent="0.3">
      <c r="A7" s="11">
        <v>1</v>
      </c>
      <c r="B7" s="33">
        <v>2</v>
      </c>
      <c r="C7" s="164">
        <v>3</v>
      </c>
      <c r="D7" s="165">
        <v>4</v>
      </c>
      <c r="E7" s="165">
        <v>5</v>
      </c>
      <c r="F7" s="165">
        <v>6</v>
      </c>
      <c r="G7" s="166">
        <v>7</v>
      </c>
      <c r="H7" s="164">
        <v>8</v>
      </c>
      <c r="I7" s="165">
        <v>9</v>
      </c>
      <c r="J7" s="165">
        <v>10</v>
      </c>
      <c r="K7" s="165">
        <v>11</v>
      </c>
      <c r="L7" s="166">
        <v>12</v>
      </c>
      <c r="M7" s="164">
        <v>13</v>
      </c>
      <c r="N7" s="165">
        <v>14</v>
      </c>
      <c r="O7" s="165">
        <v>15</v>
      </c>
      <c r="P7" s="165">
        <v>16</v>
      </c>
      <c r="Q7" s="166">
        <v>17</v>
      </c>
      <c r="R7" s="164">
        <v>18</v>
      </c>
      <c r="S7" s="165">
        <v>19</v>
      </c>
      <c r="T7" s="165">
        <v>20</v>
      </c>
      <c r="U7" s="165">
        <v>21</v>
      </c>
      <c r="V7" s="166">
        <v>22</v>
      </c>
      <c r="W7" s="164">
        <v>23</v>
      </c>
      <c r="X7" s="165">
        <v>24</v>
      </c>
      <c r="Y7" s="165">
        <v>25</v>
      </c>
      <c r="Z7" s="165">
        <v>26</v>
      </c>
      <c r="AA7" s="166">
        <v>27</v>
      </c>
      <c r="AB7" s="164">
        <v>28</v>
      </c>
      <c r="AC7" s="165">
        <v>29</v>
      </c>
      <c r="AD7" s="165">
        <v>30</v>
      </c>
      <c r="AE7" s="165">
        <v>31</v>
      </c>
      <c r="AF7" s="166">
        <v>32</v>
      </c>
      <c r="AG7" s="164">
        <v>33</v>
      </c>
      <c r="AH7" s="165">
        <v>34</v>
      </c>
      <c r="AI7" s="165">
        <v>35</v>
      </c>
      <c r="AJ7" s="165">
        <v>36</v>
      </c>
      <c r="AK7" s="166">
        <v>37</v>
      </c>
    </row>
    <row r="8" spans="1:37" x14ac:dyDescent="0.25">
      <c r="A8" s="38" t="s">
        <v>9</v>
      </c>
      <c r="B8" s="39" t="s">
        <v>54</v>
      </c>
      <c r="C8" s="172">
        <f>C18+C20+C21</f>
        <v>43.840799999999987</v>
      </c>
      <c r="D8" s="173">
        <f>D14+D15+D16+D17</f>
        <v>10.1249</v>
      </c>
      <c r="E8" s="173">
        <f>E9+E14+E15+E16+E17</f>
        <v>0</v>
      </c>
      <c r="F8" s="173">
        <f>F9+F14+F15+F16+F17</f>
        <v>43.840800000000002</v>
      </c>
      <c r="G8" s="174">
        <f>G9+G14+G15+G16+G17</f>
        <v>35.610500611199996</v>
      </c>
      <c r="H8" s="172">
        <f>H18+H20+H21</f>
        <v>36.884771999999998</v>
      </c>
      <c r="I8" s="173">
        <f>I14+I15+I16+I17</f>
        <v>0</v>
      </c>
      <c r="J8" s="173">
        <f>J9+J14+J15+J16+J17</f>
        <v>0</v>
      </c>
      <c r="K8" s="173">
        <f>K9+K14+K15+K16+K17</f>
        <v>36.884771999999998</v>
      </c>
      <c r="L8" s="174">
        <f>L9+L14+L15+L16+L17</f>
        <v>23.523816559999993</v>
      </c>
      <c r="M8" s="71">
        <f>M18+M20+M21</f>
        <v>25.235399999999998</v>
      </c>
      <c r="N8" s="72">
        <f>N14+N15+N16+N17</f>
        <v>5.3956999999999997</v>
      </c>
      <c r="O8" s="72">
        <f>O9+O14+O15+O16+O17</f>
        <v>0</v>
      </c>
      <c r="P8" s="72">
        <f>P9+P14+P15+P16+P17</f>
        <v>25.235399999999998</v>
      </c>
      <c r="Q8" s="73">
        <f>Q9+Q14+Q15+Q16+Q17</f>
        <v>20.498214965599999</v>
      </c>
      <c r="R8" s="71">
        <f>R18+R20+R21</f>
        <v>33.542000000000002</v>
      </c>
      <c r="S8" s="72">
        <f>S14+S15+S16+S17</f>
        <v>7.1717000000000004</v>
      </c>
      <c r="T8" s="72">
        <f>T9+T14+T15+T16+T17</f>
        <v>0</v>
      </c>
      <c r="U8" s="72">
        <f>U9+U14+U15+U16+U17</f>
        <v>33.542000000000002</v>
      </c>
      <c r="V8" s="73">
        <f>V9+V14+V15+V16+V17</f>
        <v>27.245123688</v>
      </c>
      <c r="W8" s="71">
        <f>W18+W20+W21</f>
        <v>58.7774</v>
      </c>
      <c r="X8" s="72">
        <f>X14+X15+X16+X17</f>
        <v>12.567399999999999</v>
      </c>
      <c r="Y8" s="72">
        <f>Y9+Y14+Y15+Y16+Y17</f>
        <v>0</v>
      </c>
      <c r="Z8" s="72">
        <f>Z9+Z14+Z15+Z16+Z17</f>
        <v>58.7774</v>
      </c>
      <c r="AA8" s="73">
        <f>AA9+AA14+AA15+AA16+AA17</f>
        <v>47.743338653599999</v>
      </c>
      <c r="AB8" s="71">
        <f>AB18+AB20+AB21</f>
        <v>58.7774</v>
      </c>
      <c r="AC8" s="72">
        <f>AC14+AC15+AC16+AC17</f>
        <v>12.567399999999999</v>
      </c>
      <c r="AD8" s="72">
        <f>AD9+AD14+AD15+AD16+AD17</f>
        <v>0</v>
      </c>
      <c r="AE8" s="72">
        <f>AE9+AE14+AE15+AE16+AE17</f>
        <v>58.7774</v>
      </c>
      <c r="AF8" s="73">
        <f>AF9+AF14+AF15+AF16+AF17</f>
        <v>47.743338653599999</v>
      </c>
      <c r="AG8" s="71">
        <f>AG18+AG20+AG21</f>
        <v>58.7774</v>
      </c>
      <c r="AH8" s="72">
        <f>AH14+AH15+AH16+AH17</f>
        <v>12.567399999999999</v>
      </c>
      <c r="AI8" s="72">
        <f>AI9+AI14+AI15+AI16+AI17</f>
        <v>0</v>
      </c>
      <c r="AJ8" s="72">
        <f>AJ9+AJ14+AJ15+AJ16+AJ17</f>
        <v>58.7774</v>
      </c>
      <c r="AK8" s="73">
        <f>AK9+AK14+AK15+AK16+AK17</f>
        <v>47.743338653599999</v>
      </c>
    </row>
    <row r="9" spans="1:37" x14ac:dyDescent="0.25">
      <c r="A9" s="43" t="s">
        <v>11</v>
      </c>
      <c r="B9" s="44" t="s">
        <v>12</v>
      </c>
      <c r="C9" s="175" t="s">
        <v>13</v>
      </c>
      <c r="D9" s="176" t="s">
        <v>13</v>
      </c>
      <c r="E9" s="176">
        <f>E11</f>
        <v>0</v>
      </c>
      <c r="F9" s="176">
        <f>F11+F12</f>
        <v>10.1249</v>
      </c>
      <c r="G9" s="177">
        <f>G11+G12+G13</f>
        <v>35.610500611199996</v>
      </c>
      <c r="H9" s="45" t="s">
        <v>13</v>
      </c>
      <c r="I9" s="46" t="s">
        <v>13</v>
      </c>
      <c r="J9" s="176">
        <f>J11</f>
        <v>0</v>
      </c>
      <c r="K9" s="176">
        <f>K11+K12</f>
        <v>0</v>
      </c>
      <c r="L9" s="177">
        <f>L11+L12+L13</f>
        <v>23.523816559999993</v>
      </c>
      <c r="M9" s="74" t="s">
        <v>13</v>
      </c>
      <c r="N9" s="75" t="s">
        <v>13</v>
      </c>
      <c r="O9" s="76">
        <f>O11</f>
        <v>0</v>
      </c>
      <c r="P9" s="76">
        <f>P11+P12</f>
        <v>5.3956999999999997</v>
      </c>
      <c r="Q9" s="77">
        <f>Q11+Q12+Q13</f>
        <v>20.498214965599999</v>
      </c>
      <c r="R9" s="74" t="s">
        <v>13</v>
      </c>
      <c r="S9" s="75" t="s">
        <v>13</v>
      </c>
      <c r="T9" s="76">
        <f>T11</f>
        <v>0</v>
      </c>
      <c r="U9" s="76">
        <f>U11+U12</f>
        <v>7.1717000000000004</v>
      </c>
      <c r="V9" s="77">
        <f>V11+V12+V13</f>
        <v>27.245123688</v>
      </c>
      <c r="W9" s="74" t="s">
        <v>13</v>
      </c>
      <c r="X9" s="75" t="s">
        <v>13</v>
      </c>
      <c r="Y9" s="76">
        <f>Y11</f>
        <v>0</v>
      </c>
      <c r="Z9" s="76">
        <f>Z11+Z12</f>
        <v>12.567399999999999</v>
      </c>
      <c r="AA9" s="77">
        <f>AA11+AA12+AA13</f>
        <v>47.743338653599999</v>
      </c>
      <c r="AB9" s="74" t="s">
        <v>13</v>
      </c>
      <c r="AC9" s="75" t="s">
        <v>13</v>
      </c>
      <c r="AD9" s="76">
        <f>AD11</f>
        <v>0</v>
      </c>
      <c r="AE9" s="76">
        <f>AE11+AE12</f>
        <v>12.567399999999999</v>
      </c>
      <c r="AF9" s="77">
        <f>AF11+AF12+AF13</f>
        <v>47.743338653599999</v>
      </c>
      <c r="AG9" s="74" t="s">
        <v>13</v>
      </c>
      <c r="AH9" s="75" t="s">
        <v>13</v>
      </c>
      <c r="AI9" s="76">
        <f>AI11</f>
        <v>0</v>
      </c>
      <c r="AJ9" s="76">
        <f>AJ11+AJ12</f>
        <v>12.567399999999999</v>
      </c>
      <c r="AK9" s="77">
        <f>AK11+AK12+AK13</f>
        <v>47.743338653599999</v>
      </c>
    </row>
    <row r="10" spans="1:37" x14ac:dyDescent="0.25">
      <c r="A10" s="43"/>
      <c r="B10" s="44" t="s">
        <v>14</v>
      </c>
      <c r="C10" s="45" t="s">
        <v>13</v>
      </c>
      <c r="D10" s="49" t="s">
        <v>13</v>
      </c>
      <c r="E10" s="49" t="s">
        <v>13</v>
      </c>
      <c r="F10" s="49" t="s">
        <v>13</v>
      </c>
      <c r="G10" s="50" t="s">
        <v>13</v>
      </c>
      <c r="H10" s="45" t="s">
        <v>13</v>
      </c>
      <c r="I10" s="49" t="s">
        <v>13</v>
      </c>
      <c r="J10" s="49" t="s">
        <v>13</v>
      </c>
      <c r="K10" s="49" t="s">
        <v>13</v>
      </c>
      <c r="L10" s="50" t="s">
        <v>13</v>
      </c>
      <c r="M10" s="74" t="s">
        <v>13</v>
      </c>
      <c r="N10" s="78" t="s">
        <v>13</v>
      </c>
      <c r="O10" s="78" t="s">
        <v>13</v>
      </c>
      <c r="P10" s="78" t="s">
        <v>13</v>
      </c>
      <c r="Q10" s="79" t="s">
        <v>13</v>
      </c>
      <c r="R10" s="74" t="s">
        <v>13</v>
      </c>
      <c r="S10" s="78" t="s">
        <v>13</v>
      </c>
      <c r="T10" s="78" t="s">
        <v>13</v>
      </c>
      <c r="U10" s="78" t="s">
        <v>13</v>
      </c>
      <c r="V10" s="79" t="s">
        <v>13</v>
      </c>
      <c r="W10" s="74" t="s">
        <v>13</v>
      </c>
      <c r="X10" s="78" t="s">
        <v>13</v>
      </c>
      <c r="Y10" s="78" t="s">
        <v>13</v>
      </c>
      <c r="Z10" s="78" t="s">
        <v>13</v>
      </c>
      <c r="AA10" s="79" t="s">
        <v>13</v>
      </c>
      <c r="AB10" s="74" t="s">
        <v>13</v>
      </c>
      <c r="AC10" s="78" t="s">
        <v>13</v>
      </c>
      <c r="AD10" s="78" t="s">
        <v>13</v>
      </c>
      <c r="AE10" s="78" t="s">
        <v>13</v>
      </c>
      <c r="AF10" s="79" t="s">
        <v>13</v>
      </c>
      <c r="AG10" s="74" t="s">
        <v>13</v>
      </c>
      <c r="AH10" s="78" t="s">
        <v>13</v>
      </c>
      <c r="AI10" s="78" t="s">
        <v>13</v>
      </c>
      <c r="AJ10" s="78" t="s">
        <v>13</v>
      </c>
      <c r="AK10" s="79" t="s">
        <v>13</v>
      </c>
    </row>
    <row r="11" spans="1:37" x14ac:dyDescent="0.25">
      <c r="A11" s="43" t="s">
        <v>15</v>
      </c>
      <c r="B11" s="44" t="s">
        <v>5</v>
      </c>
      <c r="C11" s="178" t="s">
        <v>13</v>
      </c>
      <c r="D11" s="57" t="s">
        <v>13</v>
      </c>
      <c r="E11" s="57"/>
      <c r="F11" s="179">
        <f>D8-D18-D20-D21-E11-G11</f>
        <v>10.1249</v>
      </c>
      <c r="G11" s="180"/>
      <c r="H11" s="45" t="s">
        <v>13</v>
      </c>
      <c r="I11" s="51" t="s">
        <v>13</v>
      </c>
      <c r="J11" s="181"/>
      <c r="K11" s="179">
        <f>I8-I18-I20-I21-J11-L11</f>
        <v>0</v>
      </c>
      <c r="L11" s="180"/>
      <c r="M11" s="74" t="s">
        <v>13</v>
      </c>
      <c r="N11" s="80" t="s">
        <v>13</v>
      </c>
      <c r="O11" s="81"/>
      <c r="P11" s="82">
        <f>N8-N18-N20-N21-O11-Q11</f>
        <v>5.3956999999999997</v>
      </c>
      <c r="Q11" s="83"/>
      <c r="R11" s="74" t="s">
        <v>13</v>
      </c>
      <c r="S11" s="80" t="s">
        <v>13</v>
      </c>
      <c r="T11" s="81"/>
      <c r="U11" s="82">
        <f>S8-S18-S20-S21-T11-V11</f>
        <v>7.1717000000000004</v>
      </c>
      <c r="V11" s="83"/>
      <c r="W11" s="74" t="s">
        <v>13</v>
      </c>
      <c r="X11" s="80" t="s">
        <v>13</v>
      </c>
      <c r="Y11" s="81"/>
      <c r="Z11" s="82">
        <f>X8-X18-X20-X21-Y11-AA11</f>
        <v>12.567399999999999</v>
      </c>
      <c r="AA11" s="83"/>
      <c r="AB11" s="74" t="s">
        <v>13</v>
      </c>
      <c r="AC11" s="80" t="s">
        <v>13</v>
      </c>
      <c r="AD11" s="81"/>
      <c r="AE11" s="82">
        <f>AC8-AC18-AC20-AC21-AD11-AF11</f>
        <v>12.567399999999999</v>
      </c>
      <c r="AF11" s="83"/>
      <c r="AG11" s="74" t="s">
        <v>13</v>
      </c>
      <c r="AH11" s="80" t="s">
        <v>13</v>
      </c>
      <c r="AI11" s="81"/>
      <c r="AJ11" s="82">
        <f>AH8-AH18-AH20-AH21-AI11-AK11</f>
        <v>12.567399999999999</v>
      </c>
      <c r="AK11" s="83"/>
    </row>
    <row r="12" spans="1:37" x14ac:dyDescent="0.25">
      <c r="A12" s="43" t="s">
        <v>16</v>
      </c>
      <c r="B12" s="44" t="s">
        <v>6</v>
      </c>
      <c r="C12" s="178" t="s">
        <v>13</v>
      </c>
      <c r="D12" s="57" t="s">
        <v>13</v>
      </c>
      <c r="E12" s="57" t="s">
        <v>13</v>
      </c>
      <c r="F12" s="179">
        <f>E8-E18-E20-E21-G12</f>
        <v>0</v>
      </c>
      <c r="G12" s="180"/>
      <c r="H12" s="45" t="s">
        <v>13</v>
      </c>
      <c r="I12" s="51" t="s">
        <v>13</v>
      </c>
      <c r="J12" s="51" t="s">
        <v>13</v>
      </c>
      <c r="K12" s="179">
        <f>J8-J18-J20-J21-L12</f>
        <v>0</v>
      </c>
      <c r="L12" s="180"/>
      <c r="M12" s="74" t="s">
        <v>13</v>
      </c>
      <c r="N12" s="80" t="s">
        <v>13</v>
      </c>
      <c r="O12" s="80" t="s">
        <v>13</v>
      </c>
      <c r="P12" s="82">
        <f>O8-O18-O20-O21-Q12</f>
        <v>0</v>
      </c>
      <c r="Q12" s="83"/>
      <c r="R12" s="74" t="s">
        <v>13</v>
      </c>
      <c r="S12" s="80" t="s">
        <v>13</v>
      </c>
      <c r="T12" s="80" t="s">
        <v>13</v>
      </c>
      <c r="U12" s="82">
        <f>T8-T18-T20-T21-V12</f>
        <v>0</v>
      </c>
      <c r="V12" s="83"/>
      <c r="W12" s="74" t="s">
        <v>13</v>
      </c>
      <c r="X12" s="80" t="s">
        <v>13</v>
      </c>
      <c r="Y12" s="80" t="s">
        <v>13</v>
      </c>
      <c r="Z12" s="82">
        <f>Y8-Y18-Y20-Y21-AA12</f>
        <v>0</v>
      </c>
      <c r="AA12" s="83"/>
      <c r="AB12" s="74" t="s">
        <v>13</v>
      </c>
      <c r="AC12" s="80" t="s">
        <v>13</v>
      </c>
      <c r="AD12" s="80" t="s">
        <v>13</v>
      </c>
      <c r="AE12" s="82">
        <f>AD8-AD18-AD20-AD21-AF12</f>
        <v>0</v>
      </c>
      <c r="AF12" s="83"/>
      <c r="AG12" s="74" t="s">
        <v>13</v>
      </c>
      <c r="AH12" s="80" t="s">
        <v>13</v>
      </c>
      <c r="AI12" s="80" t="s">
        <v>13</v>
      </c>
      <c r="AJ12" s="82">
        <f>AI8-AI18-AI20-AI21-AK12</f>
        <v>0</v>
      </c>
      <c r="AK12" s="83"/>
    </row>
    <row r="13" spans="1:37" x14ac:dyDescent="0.25">
      <c r="A13" s="43" t="s">
        <v>17</v>
      </c>
      <c r="B13" s="44" t="s">
        <v>7</v>
      </c>
      <c r="C13" s="182" t="s">
        <v>13</v>
      </c>
      <c r="D13" s="179" t="s">
        <v>13</v>
      </c>
      <c r="E13" s="179" t="s">
        <v>13</v>
      </c>
      <c r="F13" s="179" t="s">
        <v>13</v>
      </c>
      <c r="G13" s="183">
        <f>F8-F18-F20-F21</f>
        <v>35.610500611199996</v>
      </c>
      <c r="H13" s="45" t="s">
        <v>13</v>
      </c>
      <c r="I13" s="51" t="s">
        <v>13</v>
      </c>
      <c r="J13" s="51" t="s">
        <v>13</v>
      </c>
      <c r="K13" s="51" t="s">
        <v>13</v>
      </c>
      <c r="L13" s="183">
        <f>K8-K18-K20-K21</f>
        <v>23.523816559999993</v>
      </c>
      <c r="M13" s="74" t="s">
        <v>13</v>
      </c>
      <c r="N13" s="80" t="s">
        <v>13</v>
      </c>
      <c r="O13" s="80" t="s">
        <v>13</v>
      </c>
      <c r="P13" s="80" t="s">
        <v>13</v>
      </c>
      <c r="Q13" s="84">
        <f>P8-P18-P20-P21</f>
        <v>20.498214965599999</v>
      </c>
      <c r="R13" s="74" t="s">
        <v>13</v>
      </c>
      <c r="S13" s="80" t="s">
        <v>13</v>
      </c>
      <c r="T13" s="80" t="s">
        <v>13</v>
      </c>
      <c r="U13" s="80" t="s">
        <v>13</v>
      </c>
      <c r="V13" s="84">
        <f>U8-U18-U20-U21</f>
        <v>27.245123688</v>
      </c>
      <c r="W13" s="74" t="s">
        <v>13</v>
      </c>
      <c r="X13" s="80" t="s">
        <v>13</v>
      </c>
      <c r="Y13" s="80" t="s">
        <v>13</v>
      </c>
      <c r="Z13" s="80" t="s">
        <v>13</v>
      </c>
      <c r="AA13" s="84">
        <f>Z8-Z18-Z20-Z21</f>
        <v>47.743338653599999</v>
      </c>
      <c r="AB13" s="74" t="s">
        <v>13</v>
      </c>
      <c r="AC13" s="80" t="s">
        <v>13</v>
      </c>
      <c r="AD13" s="80" t="s">
        <v>13</v>
      </c>
      <c r="AE13" s="80" t="s">
        <v>13</v>
      </c>
      <c r="AF13" s="84">
        <f>AE8-AE18-AE20-AE21</f>
        <v>47.743338653599999</v>
      </c>
      <c r="AG13" s="74" t="s">
        <v>13</v>
      </c>
      <c r="AH13" s="80" t="s">
        <v>13</v>
      </c>
      <c r="AI13" s="80" t="s">
        <v>13</v>
      </c>
      <c r="AJ13" s="80" t="s">
        <v>13</v>
      </c>
      <c r="AK13" s="84">
        <f>AJ8-AJ18-AJ20-AJ21</f>
        <v>47.743338653599999</v>
      </c>
    </row>
    <row r="14" spans="1:37" x14ac:dyDescent="0.25">
      <c r="A14" s="43" t="s">
        <v>18</v>
      </c>
      <c r="B14" s="44" t="s">
        <v>19</v>
      </c>
      <c r="C14" s="175">
        <f>SUM(D14:G14)</f>
        <v>0</v>
      </c>
      <c r="D14" s="57"/>
      <c r="E14" s="57"/>
      <c r="F14" s="57"/>
      <c r="G14" s="180"/>
      <c r="H14" s="175">
        <f>SUM(I14:L14)</f>
        <v>0</v>
      </c>
      <c r="I14" s="57"/>
      <c r="J14" s="57"/>
      <c r="K14" s="57"/>
      <c r="L14" s="180"/>
      <c r="M14" s="85">
        <f>SUM(N14:Q14)</f>
        <v>0</v>
      </c>
      <c r="N14" s="86"/>
      <c r="O14" s="86"/>
      <c r="P14" s="86"/>
      <c r="Q14" s="83"/>
      <c r="R14" s="85">
        <f>SUM(S14:V14)</f>
        <v>0</v>
      </c>
      <c r="S14" s="86"/>
      <c r="T14" s="86"/>
      <c r="U14" s="86"/>
      <c r="V14" s="83"/>
      <c r="W14" s="85">
        <f>SUM(X14:AA14)</f>
        <v>0</v>
      </c>
      <c r="X14" s="86"/>
      <c r="Y14" s="86"/>
      <c r="Z14" s="86"/>
      <c r="AA14" s="86"/>
      <c r="AB14" s="85">
        <f>SUM(AC14:AF14)</f>
        <v>0</v>
      </c>
      <c r="AC14" s="86"/>
      <c r="AD14" s="86"/>
      <c r="AE14" s="86"/>
      <c r="AF14" s="86"/>
      <c r="AG14" s="85">
        <f>SUM(AH14:AK14)</f>
        <v>0</v>
      </c>
      <c r="AH14" s="86"/>
      <c r="AI14" s="86"/>
      <c r="AJ14" s="86"/>
      <c r="AK14" s="86"/>
    </row>
    <row r="15" spans="1:37" x14ac:dyDescent="0.25">
      <c r="A15" s="43" t="s">
        <v>20</v>
      </c>
      <c r="B15" s="44" t="s">
        <v>21</v>
      </c>
      <c r="C15" s="175">
        <f>SUM(D15:G15)</f>
        <v>0</v>
      </c>
      <c r="D15" s="57"/>
      <c r="E15" s="57"/>
      <c r="F15" s="57"/>
      <c r="G15" s="180"/>
      <c r="H15" s="175">
        <f>SUM(I15:L15)</f>
        <v>0</v>
      </c>
      <c r="I15" s="57"/>
      <c r="J15" s="57"/>
      <c r="K15" s="57"/>
      <c r="L15" s="180"/>
      <c r="M15" s="85">
        <f>SUM(N15:Q15)</f>
        <v>0</v>
      </c>
      <c r="N15" s="86"/>
      <c r="O15" s="86"/>
      <c r="P15" s="86"/>
      <c r="Q15" s="83"/>
      <c r="R15" s="85">
        <f>SUM(S15:V15)</f>
        <v>0</v>
      </c>
      <c r="S15" s="86"/>
      <c r="T15" s="86"/>
      <c r="U15" s="86"/>
      <c r="V15" s="83"/>
      <c r="W15" s="85">
        <f>SUM(X15:AA15)</f>
        <v>0</v>
      </c>
      <c r="X15" s="86"/>
      <c r="Y15" s="86"/>
      <c r="Z15" s="86"/>
      <c r="AA15" s="86"/>
      <c r="AB15" s="85">
        <f>SUM(AC15:AF15)</f>
        <v>0</v>
      </c>
      <c r="AC15" s="86"/>
      <c r="AD15" s="86"/>
      <c r="AE15" s="86"/>
      <c r="AF15" s="86"/>
      <c r="AG15" s="85">
        <f>SUM(AH15:AK15)</f>
        <v>0</v>
      </c>
      <c r="AH15" s="86"/>
      <c r="AI15" s="86"/>
      <c r="AJ15" s="86"/>
      <c r="AK15" s="86"/>
    </row>
    <row r="16" spans="1:37" x14ac:dyDescent="0.25">
      <c r="A16" s="43" t="s">
        <v>22</v>
      </c>
      <c r="B16" s="44" t="s">
        <v>23</v>
      </c>
      <c r="C16" s="175">
        <f>SUM(D16:G16)</f>
        <v>20.8858</v>
      </c>
      <c r="D16" s="57">
        <f>4.3679+5.757</f>
        <v>10.1249</v>
      </c>
      <c r="E16" s="57"/>
      <c r="F16" s="57">
        <f>4.8533+5.9076</f>
        <v>10.760899999999999</v>
      </c>
      <c r="G16" s="180"/>
      <c r="H16" s="175">
        <f>SUM(I16:L16)</f>
        <v>14.021511</v>
      </c>
      <c r="I16" s="57"/>
      <c r="J16" s="57"/>
      <c r="K16" s="57">
        <v>14.021511</v>
      </c>
      <c r="L16" s="180"/>
      <c r="M16" s="85">
        <f>SUM(N16:Q16)</f>
        <v>11.6751</v>
      </c>
      <c r="N16" s="86">
        <v>5.3956999999999997</v>
      </c>
      <c r="O16" s="86"/>
      <c r="P16" s="86">
        <v>6.2793999999999999</v>
      </c>
      <c r="Q16" s="83"/>
      <c r="R16" s="85">
        <f>SUM(S16:V16)</f>
        <v>17.712299999999999</v>
      </c>
      <c r="S16" s="86">
        <v>7.1717000000000004</v>
      </c>
      <c r="T16" s="86"/>
      <c r="U16" s="86">
        <v>10.5406</v>
      </c>
      <c r="V16" s="83"/>
      <c r="W16" s="85">
        <f>SUM(X16:AA16)</f>
        <v>29.3874</v>
      </c>
      <c r="X16" s="86">
        <f>N16+S16</f>
        <v>12.567399999999999</v>
      </c>
      <c r="Y16" s="86"/>
      <c r="Z16" s="86">
        <f>P16+U16</f>
        <v>16.82</v>
      </c>
      <c r="AA16" s="86"/>
      <c r="AB16" s="85">
        <f>SUM(AC16:AF16)</f>
        <v>29.3874</v>
      </c>
      <c r="AC16" s="86">
        <v>12.567399999999999</v>
      </c>
      <c r="AD16" s="86"/>
      <c r="AE16" s="86">
        <v>16.82</v>
      </c>
      <c r="AF16" s="86"/>
      <c r="AG16" s="85">
        <f>SUM(AH16:AK16)</f>
        <v>29.3874</v>
      </c>
      <c r="AH16" s="86">
        <v>12.567399999999999</v>
      </c>
      <c r="AI16" s="86"/>
      <c r="AJ16" s="86">
        <v>16.82</v>
      </c>
      <c r="AK16" s="86"/>
    </row>
    <row r="17" spans="1:37" x14ac:dyDescent="0.25">
      <c r="A17" s="43" t="s">
        <v>24</v>
      </c>
      <c r="B17" s="44" t="s">
        <v>25</v>
      </c>
      <c r="C17" s="175">
        <f>SUM(D17:G17)</f>
        <v>22.954999999999998</v>
      </c>
      <c r="D17" s="57"/>
      <c r="E17" s="57"/>
      <c r="F17" s="57">
        <f>F31+F32+F33</f>
        <v>22.954999999999998</v>
      </c>
      <c r="G17" s="180"/>
      <c r="H17" s="175">
        <f>SUM(I17:L17)</f>
        <v>22.863261000000001</v>
      </c>
      <c r="I17" s="57"/>
      <c r="J17" s="57"/>
      <c r="K17" s="184">
        <v>22.863261000000001</v>
      </c>
      <c r="L17" s="180"/>
      <c r="M17" s="85">
        <f>SUM(N17:Q17)</f>
        <v>13.5603</v>
      </c>
      <c r="N17" s="86"/>
      <c r="O17" s="86"/>
      <c r="P17" s="86">
        <f>P31+P32+P33</f>
        <v>13.5603</v>
      </c>
      <c r="Q17" s="83"/>
      <c r="R17" s="85">
        <f>SUM(S17:V17)</f>
        <v>15.829699999999999</v>
      </c>
      <c r="S17" s="86"/>
      <c r="T17" s="86"/>
      <c r="U17" s="86">
        <f>U31+U32+U33</f>
        <v>15.829699999999999</v>
      </c>
      <c r="V17" s="83"/>
      <c r="W17" s="85">
        <f>SUM(X17:AA17)</f>
        <v>29.39</v>
      </c>
      <c r="X17" s="86"/>
      <c r="Y17" s="86"/>
      <c r="Z17" s="86">
        <f>P17+U17</f>
        <v>29.39</v>
      </c>
      <c r="AA17" s="86"/>
      <c r="AB17" s="85">
        <f>SUM(AC17:AF17)</f>
        <v>29.39</v>
      </c>
      <c r="AC17" s="86"/>
      <c r="AD17" s="86"/>
      <c r="AE17" s="86">
        <f>AE31+AE32+AE33</f>
        <v>29.39</v>
      </c>
      <c r="AF17" s="86"/>
      <c r="AG17" s="85">
        <f>SUM(AH17:AK17)</f>
        <v>29.39</v>
      </c>
      <c r="AH17" s="86"/>
      <c r="AI17" s="86"/>
      <c r="AJ17" s="86">
        <f>AJ31+AJ32+AJ33</f>
        <v>29.39</v>
      </c>
      <c r="AK17" s="86"/>
    </row>
    <row r="18" spans="1:37" x14ac:dyDescent="0.25">
      <c r="A18" s="43" t="s">
        <v>26</v>
      </c>
      <c r="B18" s="44" t="s">
        <v>55</v>
      </c>
      <c r="C18" s="175">
        <f>SUM(D18:G18)</f>
        <v>5.0931024352494809</v>
      </c>
      <c r="D18" s="176">
        <f>D8*D19/100</f>
        <v>0</v>
      </c>
      <c r="E18" s="176">
        <f>E8*E19/100</f>
        <v>0</v>
      </c>
      <c r="F18" s="176">
        <f>F8*F19/100</f>
        <v>2.4741993888000002</v>
      </c>
      <c r="G18" s="177">
        <f>G8*G19/100</f>
        <v>2.6189030464494811</v>
      </c>
      <c r="H18" s="175">
        <f>SUM(I18:L18)</f>
        <v>2.1754709999999999</v>
      </c>
      <c r="I18" s="176">
        <f>I8*I19/100</f>
        <v>0</v>
      </c>
      <c r="J18" s="176">
        <f>J8*J19/100</f>
        <v>0</v>
      </c>
      <c r="K18" s="176">
        <f>K8*K19/100</f>
        <v>1.2683124399999999</v>
      </c>
      <c r="L18" s="177">
        <f>L8*L19/100</f>
        <v>0.90715855999999984</v>
      </c>
      <c r="M18" s="85">
        <f>SUM(N18:Q18)</f>
        <v>2.9316852576151211</v>
      </c>
      <c r="N18" s="76">
        <f>N8*N19/100</f>
        <v>0</v>
      </c>
      <c r="O18" s="76">
        <f>O8*O19/100</f>
        <v>0</v>
      </c>
      <c r="P18" s="76">
        <f>P8*P19/100</f>
        <v>1.4241850344</v>
      </c>
      <c r="Q18" s="77">
        <f>Q8*Q19/100</f>
        <v>1.5075002232151209</v>
      </c>
      <c r="R18" s="85">
        <f>SUM(S18:V18)</f>
        <v>3.8966644433865838</v>
      </c>
      <c r="S18" s="76">
        <f>S8*S19/100</f>
        <v>0</v>
      </c>
      <c r="T18" s="76">
        <f>T8*T19/100</f>
        <v>0</v>
      </c>
      <c r="U18" s="76">
        <f>U8*U19/100</f>
        <v>1.892976312</v>
      </c>
      <c r="V18" s="77">
        <f>V8*V19/100</f>
        <v>2.0036881313865837</v>
      </c>
      <c r="W18" s="85">
        <f>SUM(X18:AA18)</f>
        <v>6.8283613464000004</v>
      </c>
      <c r="X18" s="76">
        <f>X8*X19/100</f>
        <v>0</v>
      </c>
      <c r="Y18" s="76">
        <f>Y8*Y19/100</f>
        <v>0</v>
      </c>
      <c r="Z18" s="76">
        <f>Z8*Z19/100</f>
        <v>3.3171613464000003</v>
      </c>
      <c r="AA18" s="77">
        <v>3.5112000000000001</v>
      </c>
      <c r="AB18" s="85">
        <f>SUM(AC18:AF18)</f>
        <v>6.8283613464000004</v>
      </c>
      <c r="AC18" s="76">
        <f>AC8*AC19/100</f>
        <v>0</v>
      </c>
      <c r="AD18" s="76">
        <f>AD8*AD19/100</f>
        <v>0</v>
      </c>
      <c r="AE18" s="76">
        <f>AE8*AE19/100</f>
        <v>3.3171613464000003</v>
      </c>
      <c r="AF18" s="77">
        <v>3.5112000000000001</v>
      </c>
      <c r="AG18" s="85">
        <f>SUM(AH18:AK18)</f>
        <v>6.8283613464000004</v>
      </c>
      <c r="AH18" s="76">
        <f>AH8*AH19/100</f>
        <v>0</v>
      </c>
      <c r="AI18" s="76">
        <f>AI8*AI19/100</f>
        <v>0</v>
      </c>
      <c r="AJ18" s="76">
        <f>AJ8*AJ19/100</f>
        <v>3.3171613464000003</v>
      </c>
      <c r="AK18" s="77">
        <v>3.5112000000000001</v>
      </c>
    </row>
    <row r="19" spans="1:37" x14ac:dyDescent="0.25">
      <c r="A19" s="43" t="s">
        <v>28</v>
      </c>
      <c r="B19" s="44" t="s">
        <v>56</v>
      </c>
      <c r="C19" s="175">
        <f>IF(C8=0,0,C18/C8*100)</f>
        <v>11.617266188686068</v>
      </c>
      <c r="D19" s="185"/>
      <c r="E19" s="185"/>
      <c r="F19" s="185">
        <f>5.6436</f>
        <v>5.6436000000000002</v>
      </c>
      <c r="G19" s="152">
        <v>7.3543000000000003</v>
      </c>
      <c r="H19" s="175">
        <f>IF(H8=0,0,H18/H8*100)</f>
        <v>5.8980193777529655</v>
      </c>
      <c r="I19" s="185"/>
      <c r="J19" s="185"/>
      <c r="K19" s="185">
        <v>3.4385801273219205</v>
      </c>
      <c r="L19" s="152">
        <v>3.856340903212689</v>
      </c>
      <c r="M19" s="85">
        <f>IF(M8=0,0,M18/M8*100)</f>
        <v>11.61735204361778</v>
      </c>
      <c r="N19" s="87"/>
      <c r="O19" s="87"/>
      <c r="P19" s="151">
        <v>5.6436000000000002</v>
      </c>
      <c r="Q19" s="152">
        <v>7.3543000000000003</v>
      </c>
      <c r="R19" s="85">
        <f>IF(R8=0,0,R18/R8*100)</f>
        <v>11.617269224812425</v>
      </c>
      <c r="S19" s="87"/>
      <c r="T19" s="87"/>
      <c r="U19" s="151">
        <v>5.6436000000000002</v>
      </c>
      <c r="V19" s="152">
        <v>7.3543000000000003</v>
      </c>
      <c r="W19" s="85">
        <f>IF(W8=0,0,W18/W8*100)</f>
        <v>11.617324594827263</v>
      </c>
      <c r="X19" s="87"/>
      <c r="Y19" s="87"/>
      <c r="Z19" s="151">
        <v>5.6436000000000002</v>
      </c>
      <c r="AA19" s="152">
        <v>7.3543000000000003</v>
      </c>
      <c r="AB19" s="85">
        <f>IF(AB8=0,0,AB18/AB8*100)</f>
        <v>11.617324594827263</v>
      </c>
      <c r="AC19" s="87"/>
      <c r="AD19" s="87"/>
      <c r="AE19" s="151">
        <v>5.6436000000000002</v>
      </c>
      <c r="AF19" s="152">
        <v>7.3543000000000003</v>
      </c>
      <c r="AG19" s="85">
        <f>IF(AG8=0,0,AG18/AG8*100)</f>
        <v>11.617324594827263</v>
      </c>
      <c r="AH19" s="87"/>
      <c r="AI19" s="87"/>
      <c r="AJ19" s="151">
        <v>5.6436000000000002</v>
      </c>
      <c r="AK19" s="152">
        <v>7.3543000000000003</v>
      </c>
    </row>
    <row r="20" spans="1:37" ht="25.5" x14ac:dyDescent="0.25">
      <c r="A20" s="43" t="s">
        <v>30</v>
      </c>
      <c r="B20" s="44" t="s">
        <v>60</v>
      </c>
      <c r="C20" s="175">
        <f>SUM(D20:G20)</f>
        <v>0</v>
      </c>
      <c r="D20" s="185"/>
      <c r="E20" s="185"/>
      <c r="F20" s="185"/>
      <c r="G20" s="152"/>
      <c r="H20" s="175">
        <f>SUM(I20:L20)</f>
        <v>0</v>
      </c>
      <c r="I20" s="185"/>
      <c r="J20" s="185"/>
      <c r="K20" s="185"/>
      <c r="L20" s="152"/>
      <c r="M20" s="85">
        <f>SUM(N20:Q20)</f>
        <v>0</v>
      </c>
      <c r="N20" s="87"/>
      <c r="O20" s="87"/>
      <c r="P20" s="87"/>
      <c r="Q20" s="88"/>
      <c r="R20" s="85">
        <f>SUM(S20:V20)</f>
        <v>0</v>
      </c>
      <c r="S20" s="87"/>
      <c r="T20" s="87"/>
      <c r="U20" s="87"/>
      <c r="V20" s="88"/>
      <c r="W20" s="85">
        <f>SUM(X20:AA20)</f>
        <v>0</v>
      </c>
      <c r="X20" s="87"/>
      <c r="Y20" s="87"/>
      <c r="Z20" s="87"/>
      <c r="AA20" s="88"/>
      <c r="AB20" s="85">
        <f>SUM(AC20:AF20)</f>
        <v>0</v>
      </c>
      <c r="AC20" s="87"/>
      <c r="AD20" s="87"/>
      <c r="AE20" s="87"/>
      <c r="AF20" s="88"/>
      <c r="AG20" s="85">
        <f>SUM(AH20:AK20)</f>
        <v>0</v>
      </c>
      <c r="AH20" s="87"/>
      <c r="AI20" s="87"/>
      <c r="AJ20" s="87"/>
      <c r="AK20" s="88"/>
    </row>
    <row r="21" spans="1:37" x14ac:dyDescent="0.25">
      <c r="A21" s="43" t="s">
        <v>31</v>
      </c>
      <c r="B21" s="44" t="s">
        <v>57</v>
      </c>
      <c r="C21" s="175">
        <f>SUM(D21:G21)</f>
        <v>38.74769756475051</v>
      </c>
      <c r="D21" s="176">
        <f>D22+D23+D24</f>
        <v>0</v>
      </c>
      <c r="E21" s="176">
        <f>E22+E23+E24</f>
        <v>0</v>
      </c>
      <c r="F21" s="176">
        <f>F22+F23+F24</f>
        <v>5.7561</v>
      </c>
      <c r="G21" s="177">
        <f>G8-G18-G20</f>
        <v>32.991597564750514</v>
      </c>
      <c r="H21" s="175">
        <f>SUM(I21:L21)</f>
        <v>34.709300999999996</v>
      </c>
      <c r="I21" s="176">
        <f>I22+I23+I24</f>
        <v>0</v>
      </c>
      <c r="J21" s="176">
        <f>J22+J23+J24</f>
        <v>0</v>
      </c>
      <c r="K21" s="176">
        <f>K22+K23+K24</f>
        <v>12.092643000000001</v>
      </c>
      <c r="L21" s="177">
        <f>L8-L18-L20</f>
        <v>22.616657999999994</v>
      </c>
      <c r="M21" s="85">
        <f>SUM(N21:Q21)</f>
        <v>22.303714742384877</v>
      </c>
      <c r="N21" s="76">
        <f>N22+N23+N24</f>
        <v>0</v>
      </c>
      <c r="O21" s="76">
        <v>0</v>
      </c>
      <c r="P21" s="76">
        <f>P22+P23+P24</f>
        <v>3.3130000000000002</v>
      </c>
      <c r="Q21" s="77">
        <f>Q8-Q18-Q20</f>
        <v>18.990714742384878</v>
      </c>
      <c r="R21" s="85">
        <f>SUM(S21:V21)</f>
        <v>29.645335556613418</v>
      </c>
      <c r="S21" s="76">
        <f>S22+S23+S24</f>
        <v>0</v>
      </c>
      <c r="T21" s="76">
        <v>0</v>
      </c>
      <c r="U21" s="76">
        <f>U22+U23+U24</f>
        <v>4.4039000000000001</v>
      </c>
      <c r="V21" s="77">
        <f>V8-V18-V20</f>
        <v>25.241435556613418</v>
      </c>
      <c r="W21" s="85">
        <f>SUM(X21:AA21)</f>
        <v>51.949038653599999</v>
      </c>
      <c r="X21" s="76">
        <f>X22+X23+X24</f>
        <v>0</v>
      </c>
      <c r="Y21" s="76">
        <v>0</v>
      </c>
      <c r="Z21" s="76">
        <f>Z22+Z23+Z24</f>
        <v>7.7169000000000008</v>
      </c>
      <c r="AA21" s="77">
        <f>AA8-AA18-AA20</f>
        <v>44.232138653599996</v>
      </c>
      <c r="AB21" s="85">
        <f>SUM(AC21:AF21)</f>
        <v>51.949038653599999</v>
      </c>
      <c r="AC21" s="76">
        <f>AC22+AC23+AC24</f>
        <v>0</v>
      </c>
      <c r="AD21" s="76">
        <v>0</v>
      </c>
      <c r="AE21" s="76">
        <f>AE22+AE23+AE24</f>
        <v>7.7169000000000008</v>
      </c>
      <c r="AF21" s="77">
        <f>AF8-AF18-AF20</f>
        <v>44.232138653599996</v>
      </c>
      <c r="AG21" s="85">
        <f>SUM(AH21:AK21)</f>
        <v>51.949038653599999</v>
      </c>
      <c r="AH21" s="76">
        <f>AH22+AH23+AH24</f>
        <v>0</v>
      </c>
      <c r="AI21" s="76">
        <v>0</v>
      </c>
      <c r="AJ21" s="76">
        <f>AJ22+AJ23+AJ24</f>
        <v>7.7169000000000008</v>
      </c>
      <c r="AK21" s="77">
        <f>AK8-AK18-AK20</f>
        <v>44.232138653599996</v>
      </c>
    </row>
    <row r="22" spans="1:37" x14ac:dyDescent="0.25">
      <c r="A22" s="43" t="s">
        <v>32</v>
      </c>
      <c r="B22" s="44" t="s">
        <v>33</v>
      </c>
      <c r="C22" s="175">
        <f>SUM(D22:G22)</f>
        <v>38.747699999999995</v>
      </c>
      <c r="D22" s="185"/>
      <c r="E22" s="185"/>
      <c r="F22" s="185">
        <f>2.4832+3.2729</f>
        <v>5.7561</v>
      </c>
      <c r="G22" s="152">
        <f>14.1527+18.8389</f>
        <v>32.991599999999998</v>
      </c>
      <c r="H22" s="175">
        <f>SUM(I22:L22)</f>
        <v>34.709301000000004</v>
      </c>
      <c r="I22" s="185"/>
      <c r="J22" s="185"/>
      <c r="K22" s="185">
        <v>12.092643000000001</v>
      </c>
      <c r="L22" s="185">
        <v>22.616658000000001</v>
      </c>
      <c r="M22" s="85">
        <f>SUM(N22:Q22)</f>
        <v>22.303699999999999</v>
      </c>
      <c r="N22" s="87"/>
      <c r="O22" s="87"/>
      <c r="P22" s="87">
        <v>3.3130000000000002</v>
      </c>
      <c r="Q22" s="88">
        <v>18.9907</v>
      </c>
      <c r="R22" s="85">
        <f>SUM(S22:V22)</f>
        <v>29.645299999999999</v>
      </c>
      <c r="S22" s="87"/>
      <c r="T22" s="87"/>
      <c r="U22" s="87">
        <v>4.4039000000000001</v>
      </c>
      <c r="V22" s="88">
        <v>25.241399999999999</v>
      </c>
      <c r="W22" s="85">
        <f>SUM(X22:AA22)</f>
        <v>51.949000000000005</v>
      </c>
      <c r="X22" s="87"/>
      <c r="Y22" s="87"/>
      <c r="Z22" s="86">
        <f>P22+U22</f>
        <v>7.7169000000000008</v>
      </c>
      <c r="AA22" s="86">
        <f>Q22+V22</f>
        <v>44.232100000000003</v>
      </c>
      <c r="AB22" s="85">
        <f>SUM(AC22:AF22)</f>
        <v>51.949000000000005</v>
      </c>
      <c r="AC22" s="87"/>
      <c r="AD22" s="87"/>
      <c r="AE22" s="86">
        <v>7.7169000000000008</v>
      </c>
      <c r="AF22" s="86">
        <v>44.232100000000003</v>
      </c>
      <c r="AG22" s="85">
        <f>SUM(AH22:AK22)</f>
        <v>51.949000000000005</v>
      </c>
      <c r="AH22" s="87"/>
      <c r="AI22" s="87"/>
      <c r="AJ22" s="86">
        <v>7.7169000000000008</v>
      </c>
      <c r="AK22" s="86">
        <v>44.232100000000003</v>
      </c>
    </row>
    <row r="23" spans="1:37" x14ac:dyDescent="0.25">
      <c r="A23" s="61" t="s">
        <v>34</v>
      </c>
      <c r="B23" s="62" t="s">
        <v>35</v>
      </c>
      <c r="C23" s="175">
        <f>SUM(D23:G23)</f>
        <v>0</v>
      </c>
      <c r="D23" s="185"/>
      <c r="E23" s="185"/>
      <c r="F23" s="185"/>
      <c r="G23" s="152"/>
      <c r="H23" s="175">
        <f>SUM(I23:L23)</f>
        <v>0</v>
      </c>
      <c r="I23" s="181"/>
      <c r="J23" s="185"/>
      <c r="K23" s="185"/>
      <c r="L23" s="185"/>
      <c r="M23" s="85">
        <f>SUM(N23:Q23)</f>
        <v>0</v>
      </c>
      <c r="N23" s="81"/>
      <c r="O23" s="81"/>
      <c r="P23" s="81"/>
      <c r="Q23" s="89"/>
      <c r="R23" s="85">
        <f>SUM(S23:V23)</f>
        <v>0</v>
      </c>
      <c r="S23" s="81"/>
      <c r="T23" s="81"/>
      <c r="U23" s="81"/>
      <c r="V23" s="89"/>
      <c r="W23" s="85">
        <f>SUM(X23:AA23)</f>
        <v>0</v>
      </c>
      <c r="X23" s="81"/>
      <c r="Y23" s="81"/>
      <c r="Z23" s="81"/>
      <c r="AA23" s="89"/>
      <c r="AB23" s="85">
        <f>SUM(AC23:AF23)</f>
        <v>0</v>
      </c>
      <c r="AC23" s="81"/>
      <c r="AD23" s="81"/>
      <c r="AE23" s="81"/>
      <c r="AF23" s="89"/>
      <c r="AG23" s="85">
        <f>SUM(AH23:AK23)</f>
        <v>0</v>
      </c>
      <c r="AH23" s="81"/>
      <c r="AI23" s="81"/>
      <c r="AJ23" s="81"/>
      <c r="AK23" s="89"/>
    </row>
    <row r="24" spans="1:37" ht="15.75" thickBot="1" x14ac:dyDescent="0.3">
      <c r="A24" s="65" t="s">
        <v>36</v>
      </c>
      <c r="B24" s="66" t="s">
        <v>37</v>
      </c>
      <c r="C24" s="186">
        <f>SUM(D24:G24)</f>
        <v>0</v>
      </c>
      <c r="D24" s="187"/>
      <c r="E24" s="187"/>
      <c r="F24" s="187"/>
      <c r="G24" s="188"/>
      <c r="H24" s="186">
        <f>SUM(I24:L24)</f>
        <v>0</v>
      </c>
      <c r="I24" s="189"/>
      <c r="J24" s="185"/>
      <c r="K24" s="185"/>
      <c r="L24" s="190"/>
      <c r="M24" s="90">
        <f>SUM(N24:Q24)</f>
        <v>0</v>
      </c>
      <c r="N24" s="91"/>
      <c r="O24" s="91"/>
      <c r="P24" s="92"/>
      <c r="Q24" s="93"/>
      <c r="R24" s="90">
        <f>SUM(S24:V24)</f>
        <v>0</v>
      </c>
      <c r="S24" s="91"/>
      <c r="T24" s="91"/>
      <c r="U24" s="92"/>
      <c r="V24" s="93"/>
      <c r="W24" s="90">
        <f>SUM(X24:AA24)</f>
        <v>0</v>
      </c>
      <c r="X24" s="91"/>
      <c r="Y24" s="91"/>
      <c r="Z24" s="92"/>
      <c r="AA24" s="93"/>
      <c r="AB24" s="90">
        <f>SUM(AC24:AF24)</f>
        <v>0</v>
      </c>
      <c r="AC24" s="91"/>
      <c r="AD24" s="91"/>
      <c r="AE24" s="92"/>
      <c r="AF24" s="93"/>
      <c r="AG24" s="90">
        <f>SUM(AH24:AK24)</f>
        <v>0</v>
      </c>
      <c r="AH24" s="91"/>
      <c r="AI24" s="91"/>
      <c r="AJ24" s="92"/>
      <c r="AK24" s="93"/>
    </row>
    <row r="25" spans="1:37" ht="15.75" thickBot="1" x14ac:dyDescent="0.3">
      <c r="A25" s="34"/>
      <c r="B25" s="35" t="s">
        <v>38</v>
      </c>
      <c r="C25" s="191"/>
      <c r="D25" s="115">
        <f>D8-D18-D20-D22-D23-D24-E11-F11-G11</f>
        <v>0</v>
      </c>
      <c r="E25" s="115">
        <f>E8-E18-E20-E22-E23-E24-F12-G12</f>
        <v>0</v>
      </c>
      <c r="F25" s="115">
        <f>F8-F18-F20-F22-F23-F24-G13</f>
        <v>0</v>
      </c>
      <c r="G25" s="116">
        <f>G8-G18-G20-G22-G23-G24</f>
        <v>-2.4352494847335038E-6</v>
      </c>
      <c r="H25" s="191"/>
      <c r="I25" s="115">
        <f>I8-I18-I20-I22-I23-I24-J11-K11-L11</f>
        <v>0</v>
      </c>
      <c r="J25" s="115">
        <f>J8-J18-J20-J22-J23-J24-K12-L12</f>
        <v>0</v>
      </c>
      <c r="K25" s="115">
        <f>K8-K18-K20-K22-K23-K24-L13</f>
        <v>0</v>
      </c>
      <c r="L25" s="116">
        <f>L8-L18-L20-L22-L23-L24</f>
        <v>-7.1054273576010019E-15</v>
      </c>
      <c r="M25" s="94"/>
      <c r="N25" s="115">
        <f>N8-N18-N20-N22-N23-N24-O11-P11-Q11</f>
        <v>0</v>
      </c>
      <c r="O25" s="115">
        <f>O8-O18-O20-O22-O23-O24-P12-Q12</f>
        <v>0</v>
      </c>
      <c r="P25" s="115">
        <f>P8-P18-P20-P22-P23-P24-Q13</f>
        <v>0</v>
      </c>
      <c r="Q25" s="116">
        <f>Q8-Q18-Q20-Q22-Q23-Q24</f>
        <v>1.4742384877308723E-5</v>
      </c>
      <c r="R25" s="94"/>
      <c r="S25" s="115">
        <f>S8-S18-S20-S22-S23-S24-T11-U11-V11</f>
        <v>0</v>
      </c>
      <c r="T25" s="115">
        <f>T8-T18-T20-T22-T23-T24-U12-V12</f>
        <v>0</v>
      </c>
      <c r="U25" s="115">
        <f>U8-U18-U20-U22-U23-U24-V13</f>
        <v>0</v>
      </c>
      <c r="V25" s="116">
        <f>V8-V18-V20-V22-V23-V24</f>
        <v>3.5556613418918914E-5</v>
      </c>
      <c r="W25" s="94"/>
      <c r="X25" s="115">
        <f>X8-X18-X20-X22-X23-X24-Y11-Z11-AA11</f>
        <v>0</v>
      </c>
      <c r="Y25" s="115">
        <f>Y8-Y18-Y20-Y22-Y23-Y24-Z12-AA12</f>
        <v>0</v>
      </c>
      <c r="Z25" s="115">
        <f>Z8-Z18-Z20-Z22-Z23-Z24-AA13</f>
        <v>0</v>
      </c>
      <c r="AA25" s="116">
        <f>AA8-AA18-AA20-AA22-AA23-AA24</f>
        <v>3.8653599993665466E-5</v>
      </c>
      <c r="AB25" s="94"/>
      <c r="AC25" s="115">
        <f>AC8-AC18-AC20-AC22-AC23-AC24-AD11-AE11-AF11</f>
        <v>0</v>
      </c>
      <c r="AD25" s="115">
        <f>AD8-AD18-AD20-AD22-AD23-AD24-AE12-AF12</f>
        <v>0</v>
      </c>
      <c r="AE25" s="115">
        <f>AE8-AE18-AE20-AE22-AE23-AE24-AF13</f>
        <v>0</v>
      </c>
      <c r="AF25" s="116">
        <f>AF8-AF18-AF20-AF22-AF23-AF24</f>
        <v>3.8653599993665466E-5</v>
      </c>
      <c r="AG25" s="94"/>
      <c r="AH25" s="115">
        <f>AH8-AH18-AH20-AH22-AH23-AH24-AI11-AJ11-AK11</f>
        <v>0</v>
      </c>
      <c r="AI25" s="115">
        <f>AI8-AI18-AI20-AI22-AI23-AI24-AJ12-AK12</f>
        <v>0</v>
      </c>
      <c r="AJ25" s="115">
        <f>AJ8-AJ18-AJ20-AJ22-AJ23-AJ24-AK13</f>
        <v>0</v>
      </c>
      <c r="AK25" s="116">
        <f>AK8-AK18-AK20-AK22-AK23-AK24</f>
        <v>3.8653599993665466E-5</v>
      </c>
    </row>
    <row r="26" spans="1:37" x14ac:dyDescent="0.25">
      <c r="A26" s="36"/>
      <c r="B26" s="37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97"/>
      <c r="N26" s="98"/>
      <c r="O26" s="98"/>
      <c r="P26" s="98"/>
      <c r="Q26" s="98"/>
      <c r="R26" s="97"/>
      <c r="S26" s="98"/>
      <c r="T26" s="98"/>
      <c r="U26" s="98"/>
      <c r="V26" s="98"/>
      <c r="W26" s="97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</row>
    <row r="27" spans="1:37" x14ac:dyDescent="0.25">
      <c r="A27" s="8"/>
      <c r="B27" s="8" t="s">
        <v>39</v>
      </c>
      <c r="C27" s="97"/>
      <c r="D27" s="97"/>
      <c r="E27" s="97"/>
      <c r="F27" s="97"/>
      <c r="G27" s="97"/>
      <c r="H27" s="97"/>
      <c r="I27" s="97"/>
      <c r="J27" s="97"/>
      <c r="K27" s="171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7"/>
      <c r="W27" s="98"/>
      <c r="X27" s="98"/>
      <c r="Y27" s="98"/>
      <c r="Z27" s="144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</row>
    <row r="28" spans="1:37" x14ac:dyDescent="0.25">
      <c r="A28" s="8"/>
      <c r="B28" s="8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98"/>
      <c r="O28" s="98"/>
      <c r="P28" s="98"/>
      <c r="Q28" s="97"/>
      <c r="R28" s="98"/>
      <c r="S28" s="98"/>
      <c r="T28" s="98"/>
      <c r="U28" s="98"/>
      <c r="V28" s="97"/>
      <c r="W28" s="98"/>
      <c r="X28" s="98"/>
      <c r="Y28" s="98"/>
      <c r="Z28" s="167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</row>
    <row r="29" spans="1:37" ht="15.75" thickBot="1" x14ac:dyDescent="0.3">
      <c r="A29" s="8"/>
      <c r="B29" s="23" t="s">
        <v>58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8"/>
      <c r="Y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7" ht="29.25" x14ac:dyDescent="0.25">
      <c r="A30" s="24" t="s">
        <v>41</v>
      </c>
      <c r="B30" s="25" t="s">
        <v>42</v>
      </c>
      <c r="C30" s="163" t="s">
        <v>4</v>
      </c>
      <c r="D30" s="155" t="s">
        <v>5</v>
      </c>
      <c r="E30" s="155" t="s">
        <v>6</v>
      </c>
      <c r="F30" s="155" t="s">
        <v>7</v>
      </c>
      <c r="G30" s="156" t="s">
        <v>8</v>
      </c>
      <c r="H30" s="163" t="s">
        <v>4</v>
      </c>
      <c r="I30" s="155" t="s">
        <v>5</v>
      </c>
      <c r="J30" s="155" t="s">
        <v>6</v>
      </c>
      <c r="K30" s="155" t="s">
        <v>7</v>
      </c>
      <c r="L30" s="156" t="s">
        <v>8</v>
      </c>
      <c r="M30" s="163" t="s">
        <v>4</v>
      </c>
      <c r="N30" s="155" t="s">
        <v>5</v>
      </c>
      <c r="O30" s="155" t="s">
        <v>6</v>
      </c>
      <c r="P30" s="155" t="s">
        <v>7</v>
      </c>
      <c r="Q30" s="156" t="s">
        <v>8</v>
      </c>
      <c r="R30" s="163" t="s">
        <v>4</v>
      </c>
      <c r="S30" s="155" t="s">
        <v>5</v>
      </c>
      <c r="T30" s="155" t="s">
        <v>6</v>
      </c>
      <c r="U30" s="155" t="s">
        <v>7</v>
      </c>
      <c r="V30" s="156" t="s">
        <v>8</v>
      </c>
      <c r="W30" s="163" t="s">
        <v>4</v>
      </c>
      <c r="X30" s="155" t="s">
        <v>5</v>
      </c>
      <c r="Y30" s="155" t="s">
        <v>6</v>
      </c>
      <c r="Z30" s="155" t="s">
        <v>7</v>
      </c>
      <c r="AA30" s="156" t="s">
        <v>8</v>
      </c>
      <c r="AB30" s="163" t="s">
        <v>4</v>
      </c>
      <c r="AC30" s="155" t="s">
        <v>5</v>
      </c>
      <c r="AD30" s="155" t="s">
        <v>6</v>
      </c>
      <c r="AE30" s="155" t="s">
        <v>7</v>
      </c>
      <c r="AF30" s="156" t="s">
        <v>8</v>
      </c>
      <c r="AG30" s="100" t="s">
        <v>4</v>
      </c>
      <c r="AH30" s="100" t="s">
        <v>5</v>
      </c>
      <c r="AI30" s="100" t="s">
        <v>6</v>
      </c>
      <c r="AJ30" s="100" t="s">
        <v>7</v>
      </c>
      <c r="AK30" s="101" t="s">
        <v>8</v>
      </c>
    </row>
    <row r="31" spans="1:37" x14ac:dyDescent="0.25">
      <c r="A31" s="153">
        <v>1</v>
      </c>
      <c r="B31" s="27" t="s">
        <v>64</v>
      </c>
      <c r="C31" s="161">
        <f>SUM(D31:G31)</f>
        <v>1.0142</v>
      </c>
      <c r="D31" s="105"/>
      <c r="E31" s="105"/>
      <c r="F31" s="105">
        <f>0.4375+0.5767</f>
        <v>1.0142</v>
      </c>
      <c r="G31" s="106"/>
      <c r="H31" s="161">
        <f>K31</f>
        <v>2.4029120000000002</v>
      </c>
      <c r="I31" s="105"/>
      <c r="J31" s="105"/>
      <c r="K31" s="105">
        <v>2.4029120000000002</v>
      </c>
      <c r="L31" s="106"/>
      <c r="M31" s="161">
        <f>SUM(N31:Q31)</f>
        <v>3.2957000000000001</v>
      </c>
      <c r="N31" s="105"/>
      <c r="O31" s="105"/>
      <c r="P31" s="105">
        <v>3.2957000000000001</v>
      </c>
      <c r="Q31" s="106"/>
      <c r="R31" s="161">
        <f>SUM(S31:V31)</f>
        <v>4.3442999999999996</v>
      </c>
      <c r="S31" s="105"/>
      <c r="T31" s="105"/>
      <c r="U31" s="105">
        <v>4.3442999999999996</v>
      </c>
      <c r="V31" s="106"/>
      <c r="W31" s="161">
        <f>SUM(X31:AA31)</f>
        <v>7.64</v>
      </c>
      <c r="X31" s="105"/>
      <c r="Y31" s="105"/>
      <c r="Z31" s="105">
        <f>P31+U31</f>
        <v>7.64</v>
      </c>
      <c r="AA31" s="106"/>
      <c r="AB31" s="161">
        <f>SUM(AC31:AF31)</f>
        <v>7.64</v>
      </c>
      <c r="AC31" s="105"/>
      <c r="AD31" s="105"/>
      <c r="AE31" s="105">
        <v>7.64</v>
      </c>
      <c r="AF31" s="106"/>
      <c r="AG31" s="161">
        <f>SUM(AH31:AK31)</f>
        <v>7.64</v>
      </c>
      <c r="AH31" s="105"/>
      <c r="AI31" s="105"/>
      <c r="AJ31" s="105">
        <v>7.64</v>
      </c>
      <c r="AK31" s="105"/>
    </row>
    <row r="32" spans="1:37" x14ac:dyDescent="0.25">
      <c r="A32" s="153">
        <v>2</v>
      </c>
      <c r="B32" s="27" t="s">
        <v>65</v>
      </c>
      <c r="C32" s="162">
        <f>SUM(D32:G32)</f>
        <v>15.360099999999999</v>
      </c>
      <c r="D32" s="159"/>
      <c r="E32" s="159"/>
      <c r="F32" s="159">
        <f>6.4154+8.9447</f>
        <v>15.360099999999999</v>
      </c>
      <c r="G32" s="106"/>
      <c r="H32" s="162">
        <v>0</v>
      </c>
      <c r="I32" s="159"/>
      <c r="J32" s="159"/>
      <c r="K32" s="159">
        <v>14.288352</v>
      </c>
      <c r="L32" s="106"/>
      <c r="M32" s="162">
        <f>SUM(N32:Q32)</f>
        <v>6.6</v>
      </c>
      <c r="N32" s="159"/>
      <c r="O32" s="159"/>
      <c r="P32" s="159">
        <v>6.6</v>
      </c>
      <c r="Q32" s="106"/>
      <c r="R32" s="162">
        <f>SUM(S32:V32)</f>
        <v>6.6</v>
      </c>
      <c r="S32" s="159"/>
      <c r="T32" s="159"/>
      <c r="U32" s="159">
        <v>6.6</v>
      </c>
      <c r="V32" s="106"/>
      <c r="W32" s="162">
        <f>SUM(X32:AA32)</f>
        <v>13.2</v>
      </c>
      <c r="X32" s="159"/>
      <c r="Y32" s="159"/>
      <c r="Z32" s="105">
        <f>P32+U32</f>
        <v>13.2</v>
      </c>
      <c r="AA32" s="106"/>
      <c r="AB32" s="162">
        <f>SUM(AC32:AF32)</f>
        <v>13.2</v>
      </c>
      <c r="AC32" s="159"/>
      <c r="AD32" s="159"/>
      <c r="AE32" s="105">
        <v>13.2</v>
      </c>
      <c r="AF32" s="106"/>
      <c r="AG32" s="162">
        <f>SUM(AH32:AK32)</f>
        <v>13.2</v>
      </c>
      <c r="AH32" s="105"/>
      <c r="AI32" s="105"/>
      <c r="AJ32" s="105">
        <v>13.2</v>
      </c>
      <c r="AK32" s="106"/>
    </row>
    <row r="33" spans="1:37" x14ac:dyDescent="0.25">
      <c r="A33" s="153">
        <v>3</v>
      </c>
      <c r="B33" s="168" t="s">
        <v>70</v>
      </c>
      <c r="C33" s="162">
        <f>SUM(D33:G33)</f>
        <v>6.5807000000000002</v>
      </c>
      <c r="D33" s="159"/>
      <c r="E33" s="159"/>
      <c r="F33" s="159">
        <f>2.7485+3.8322</f>
        <v>6.5807000000000002</v>
      </c>
      <c r="G33" s="106"/>
      <c r="H33" s="162">
        <v>0</v>
      </c>
      <c r="I33" s="159"/>
      <c r="J33" s="159"/>
      <c r="K33" s="159">
        <v>6.1719970000000002</v>
      </c>
      <c r="L33" s="106"/>
      <c r="M33" s="162">
        <f>SUM(N33:Q33)</f>
        <v>3.6646000000000001</v>
      </c>
      <c r="N33" s="159"/>
      <c r="O33" s="159"/>
      <c r="P33" s="159">
        <v>3.6646000000000001</v>
      </c>
      <c r="Q33" s="106"/>
      <c r="R33" s="162">
        <f>SUM(S33:V33)</f>
        <v>4.8853999999999997</v>
      </c>
      <c r="S33" s="159"/>
      <c r="T33" s="159"/>
      <c r="U33" s="159">
        <v>4.8853999999999997</v>
      </c>
      <c r="V33" s="106"/>
      <c r="W33" s="162">
        <f>SUM(X33:AA33)</f>
        <v>8.5500000000000007</v>
      </c>
      <c r="X33" s="105"/>
      <c r="Y33" s="159"/>
      <c r="Z33" s="105">
        <f>P33+U33</f>
        <v>8.5500000000000007</v>
      </c>
      <c r="AA33" s="106"/>
      <c r="AB33" s="162">
        <f>SUM(AC33:AF33)</f>
        <v>8.5500000000000007</v>
      </c>
      <c r="AC33" s="105"/>
      <c r="AD33" s="159"/>
      <c r="AE33" s="105">
        <v>8.5500000000000007</v>
      </c>
      <c r="AF33" s="106"/>
      <c r="AG33" s="162">
        <f>SUM(AH33:AK33)</f>
        <v>8.5500000000000007</v>
      </c>
      <c r="AH33" s="105"/>
      <c r="AI33" s="105"/>
      <c r="AJ33" s="105">
        <v>8.5500000000000007</v>
      </c>
      <c r="AK33" s="106"/>
    </row>
    <row r="34" spans="1:37" ht="15.75" thickBot="1" x14ac:dyDescent="0.3">
      <c r="A34" s="228" t="s">
        <v>43</v>
      </c>
      <c r="B34" s="228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07"/>
      <c r="N34" s="107"/>
      <c r="O34" s="107"/>
      <c r="P34" s="107"/>
      <c r="Q34" s="107"/>
      <c r="R34" s="69"/>
      <c r="S34" s="69"/>
      <c r="T34" s="69"/>
      <c r="U34" s="69"/>
      <c r="V34" s="70"/>
      <c r="W34" s="69"/>
      <c r="X34" s="69"/>
      <c r="Y34" s="69"/>
      <c r="Z34" s="69"/>
      <c r="AA34" s="70"/>
      <c r="AB34" s="69"/>
      <c r="AC34" s="69"/>
      <c r="AD34" s="69"/>
      <c r="AE34" s="69"/>
      <c r="AF34" s="70"/>
      <c r="AG34" s="69"/>
      <c r="AH34" s="69"/>
      <c r="AI34" s="69"/>
      <c r="AJ34" s="69"/>
      <c r="AK34" s="70"/>
    </row>
    <row r="35" spans="1:37" ht="15.75" thickBot="1" x14ac:dyDescent="0.3">
      <c r="A35" s="30"/>
      <c r="B35" s="31" t="s">
        <v>44</v>
      </c>
      <c r="C35" s="95">
        <f>SUM(C31:C33)</f>
        <v>22.954999999999998</v>
      </c>
      <c r="D35" s="95">
        <f>SUM(D31:D33)</f>
        <v>0</v>
      </c>
      <c r="E35" s="95">
        <f t="shared" ref="E35:AK35" si="0">SUM(E31:E32)</f>
        <v>0</v>
      </c>
      <c r="F35" s="95">
        <f>SUM(F31:F33)</f>
        <v>22.954999999999998</v>
      </c>
      <c r="G35" s="96">
        <f t="shared" si="0"/>
        <v>0</v>
      </c>
      <c r="H35" s="95">
        <f>SUM(H31:H33)</f>
        <v>2.4029120000000002</v>
      </c>
      <c r="I35" s="95">
        <f>SUM(I31:I33)</f>
        <v>0</v>
      </c>
      <c r="J35" s="95">
        <f t="shared" si="0"/>
        <v>0</v>
      </c>
      <c r="K35" s="95">
        <f>SUM(K31:K33)</f>
        <v>22.863261000000001</v>
      </c>
      <c r="L35" s="96">
        <f t="shared" si="0"/>
        <v>0</v>
      </c>
      <c r="M35" s="95">
        <f>SUM(M31:M33)</f>
        <v>13.5603</v>
      </c>
      <c r="N35" s="95">
        <f>SUM(N31:N33)</f>
        <v>0</v>
      </c>
      <c r="O35" s="95">
        <f t="shared" si="0"/>
        <v>0</v>
      </c>
      <c r="P35" s="95">
        <f>SUM(P31:P33)</f>
        <v>13.5603</v>
      </c>
      <c r="Q35" s="96">
        <f t="shared" si="0"/>
        <v>0</v>
      </c>
      <c r="R35" s="95">
        <f>SUM(R31:R33)</f>
        <v>15.829699999999999</v>
      </c>
      <c r="S35" s="95">
        <f>SUM(S31:S33)</f>
        <v>0</v>
      </c>
      <c r="T35" s="95">
        <f t="shared" si="0"/>
        <v>0</v>
      </c>
      <c r="U35" s="95">
        <f>SUM(U31:U33)</f>
        <v>15.829699999999999</v>
      </c>
      <c r="V35" s="96">
        <f t="shared" si="0"/>
        <v>0</v>
      </c>
      <c r="W35" s="95">
        <f>SUM(W31:W33)</f>
        <v>29.39</v>
      </c>
      <c r="X35" s="95">
        <f>SUM(X31:X33)</f>
        <v>0</v>
      </c>
      <c r="Y35" s="95">
        <f t="shared" si="0"/>
        <v>0</v>
      </c>
      <c r="Z35" s="95">
        <f>SUM(Z31:Z33)</f>
        <v>29.39</v>
      </c>
      <c r="AA35" s="96">
        <f t="shared" si="0"/>
        <v>0</v>
      </c>
      <c r="AB35" s="95">
        <f>SUM(AB31:AB33)</f>
        <v>29.39</v>
      </c>
      <c r="AC35" s="95">
        <f>SUM(AC31:AC33)</f>
        <v>0</v>
      </c>
      <c r="AD35" s="95">
        <f t="shared" si="0"/>
        <v>0</v>
      </c>
      <c r="AE35" s="95">
        <f>SUM(AE31:AE33)</f>
        <v>29.39</v>
      </c>
      <c r="AF35" s="96">
        <f t="shared" si="0"/>
        <v>0</v>
      </c>
      <c r="AG35" s="95">
        <f>SUM(AG31:AG33)</f>
        <v>29.39</v>
      </c>
      <c r="AH35" s="95">
        <f>SUM(AH31:AH33)</f>
        <v>0</v>
      </c>
      <c r="AI35" s="95">
        <f t="shared" si="0"/>
        <v>0</v>
      </c>
      <c r="AJ35" s="95">
        <f>SUM(AJ31:AJ33)</f>
        <v>29.39</v>
      </c>
      <c r="AK35" s="96">
        <f t="shared" si="0"/>
        <v>0</v>
      </c>
    </row>
    <row r="36" spans="1:37" x14ac:dyDescent="0.25">
      <c r="A36" s="2"/>
      <c r="B36" s="2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</row>
    <row r="37" spans="1:37" ht="15.75" thickBot="1" x14ac:dyDescent="0.3">
      <c r="A37" s="2"/>
      <c r="B37" s="23" t="s">
        <v>59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</row>
    <row r="38" spans="1:37" ht="29.25" x14ac:dyDescent="0.25">
      <c r="A38" s="24" t="s">
        <v>41</v>
      </c>
      <c r="B38" s="25" t="s">
        <v>42</v>
      </c>
      <c r="C38" s="163" t="s">
        <v>4</v>
      </c>
      <c r="D38" s="155" t="s">
        <v>5</v>
      </c>
      <c r="E38" s="155" t="s">
        <v>6</v>
      </c>
      <c r="F38" s="155" t="s">
        <v>7</v>
      </c>
      <c r="G38" s="156" t="s">
        <v>8</v>
      </c>
      <c r="H38" s="163" t="s">
        <v>4</v>
      </c>
      <c r="I38" s="155" t="s">
        <v>5</v>
      </c>
      <c r="J38" s="155" t="s">
        <v>6</v>
      </c>
      <c r="K38" s="155" t="s">
        <v>7</v>
      </c>
      <c r="L38" s="156" t="s">
        <v>8</v>
      </c>
      <c r="M38" s="103" t="s">
        <v>4</v>
      </c>
      <c r="N38" s="100" t="s">
        <v>5</v>
      </c>
      <c r="O38" s="100" t="s">
        <v>6</v>
      </c>
      <c r="P38" s="100" t="s">
        <v>7</v>
      </c>
      <c r="Q38" s="101" t="s">
        <v>8</v>
      </c>
      <c r="R38" s="103" t="s">
        <v>4</v>
      </c>
      <c r="S38" s="100" t="s">
        <v>5</v>
      </c>
      <c r="T38" s="100" t="s">
        <v>6</v>
      </c>
      <c r="U38" s="100" t="s">
        <v>7</v>
      </c>
      <c r="V38" s="101" t="s">
        <v>8</v>
      </c>
      <c r="W38" s="103" t="s">
        <v>4</v>
      </c>
      <c r="X38" s="100" t="s">
        <v>5</v>
      </c>
      <c r="Y38" s="100" t="s">
        <v>6</v>
      </c>
      <c r="Z38" s="100" t="s">
        <v>7</v>
      </c>
      <c r="AA38" s="101" t="s">
        <v>8</v>
      </c>
      <c r="AB38" s="103" t="s">
        <v>4</v>
      </c>
      <c r="AC38" s="100" t="s">
        <v>5</v>
      </c>
      <c r="AD38" s="100" t="s">
        <v>6</v>
      </c>
      <c r="AE38" s="100" t="s">
        <v>7</v>
      </c>
      <c r="AF38" s="101" t="s">
        <v>8</v>
      </c>
      <c r="AG38" s="103" t="s">
        <v>4</v>
      </c>
      <c r="AH38" s="100" t="s">
        <v>5</v>
      </c>
      <c r="AI38" s="100" t="s">
        <v>6</v>
      </c>
      <c r="AJ38" s="100" t="s">
        <v>7</v>
      </c>
      <c r="AK38" s="101" t="s">
        <v>8</v>
      </c>
    </row>
    <row r="39" spans="1:37" x14ac:dyDescent="0.25">
      <c r="A39" s="15"/>
      <c r="B39" s="16"/>
      <c r="C39" s="159"/>
      <c r="D39" s="159"/>
      <c r="E39" s="159"/>
      <c r="F39" s="159"/>
      <c r="G39" s="106"/>
      <c r="H39" s="160"/>
      <c r="I39" s="159"/>
      <c r="J39" s="159"/>
      <c r="K39" s="159"/>
      <c r="L39" s="159"/>
      <c r="M39" s="104">
        <f>SUM(N39:Q39)</f>
        <v>0</v>
      </c>
      <c r="N39" s="105"/>
      <c r="O39" s="105"/>
      <c r="P39" s="105"/>
      <c r="Q39" s="106"/>
      <c r="R39" s="104">
        <f>SUM(S39:V39)</f>
        <v>0</v>
      </c>
      <c r="S39" s="105"/>
      <c r="T39" s="105"/>
      <c r="U39" s="105"/>
      <c r="V39" s="106"/>
      <c r="W39" s="104">
        <f>SUM(X39:AA39)</f>
        <v>0</v>
      </c>
      <c r="X39" s="105"/>
      <c r="Y39" s="105"/>
      <c r="Z39" s="105"/>
      <c r="AA39" s="106"/>
      <c r="AB39" s="104">
        <f>SUM(AC39:AF39)</f>
        <v>0</v>
      </c>
      <c r="AC39" s="105"/>
      <c r="AD39" s="105"/>
      <c r="AE39" s="105"/>
      <c r="AF39" s="106"/>
      <c r="AG39" s="104">
        <f>SUM(AH39:AK39)</f>
        <v>0</v>
      </c>
      <c r="AH39" s="105"/>
      <c r="AI39" s="105"/>
      <c r="AJ39" s="105"/>
      <c r="AK39" s="106"/>
    </row>
    <row r="40" spans="1:37" x14ac:dyDescent="0.25">
      <c r="A40" s="4"/>
      <c r="B40" s="26"/>
      <c r="C40" s="159"/>
      <c r="D40" s="159"/>
      <c r="E40" s="159"/>
      <c r="F40" s="159"/>
      <c r="G40" s="106"/>
      <c r="H40" s="160"/>
      <c r="I40" s="159"/>
      <c r="J40" s="159"/>
      <c r="K40" s="159"/>
      <c r="L40" s="159"/>
      <c r="M40" s="104">
        <f>SUM(N40:Q40)</f>
        <v>0</v>
      </c>
      <c r="N40" s="105"/>
      <c r="O40" s="105"/>
      <c r="P40" s="105"/>
      <c r="Q40" s="106"/>
      <c r="R40" s="104">
        <f>SUM(S40:V40)</f>
        <v>0</v>
      </c>
      <c r="S40" s="105"/>
      <c r="T40" s="105"/>
      <c r="U40" s="105"/>
      <c r="V40" s="106"/>
      <c r="W40" s="104">
        <f>SUM(X40:AA40)</f>
        <v>0</v>
      </c>
      <c r="X40" s="105"/>
      <c r="Y40" s="105"/>
      <c r="Z40" s="105"/>
      <c r="AA40" s="106"/>
      <c r="AB40" s="104">
        <f>SUM(AC40:AF40)</f>
        <v>0</v>
      </c>
      <c r="AC40" s="105"/>
      <c r="AD40" s="105"/>
      <c r="AE40" s="105"/>
      <c r="AF40" s="106"/>
      <c r="AG40" s="104">
        <f>SUM(AH40:AK40)</f>
        <v>0</v>
      </c>
      <c r="AH40" s="105"/>
      <c r="AI40" s="105"/>
      <c r="AJ40" s="105"/>
      <c r="AK40" s="106"/>
    </row>
    <row r="41" spans="1:37" x14ac:dyDescent="0.25">
      <c r="A41" s="4"/>
      <c r="B41" s="26"/>
      <c r="C41" s="159"/>
      <c r="D41" s="159"/>
      <c r="E41" s="159"/>
      <c r="F41" s="159"/>
      <c r="G41" s="106"/>
      <c r="H41" s="160"/>
      <c r="I41" s="159"/>
      <c r="J41" s="159"/>
      <c r="K41" s="159"/>
      <c r="L41" s="159"/>
      <c r="M41" s="104">
        <f>SUM(N41:Q41)</f>
        <v>0</v>
      </c>
      <c r="N41" s="105"/>
      <c r="O41" s="105"/>
      <c r="P41" s="105"/>
      <c r="Q41" s="106"/>
      <c r="R41" s="104">
        <f>SUM(S41:V41)</f>
        <v>0</v>
      </c>
      <c r="S41" s="105"/>
      <c r="T41" s="105"/>
      <c r="U41" s="105"/>
      <c r="V41" s="106"/>
      <c r="W41" s="104">
        <f>SUM(X41:AA41)</f>
        <v>0</v>
      </c>
      <c r="X41" s="105"/>
      <c r="Y41" s="105"/>
      <c r="Z41" s="105"/>
      <c r="AA41" s="106"/>
      <c r="AB41" s="104">
        <f>SUM(AC41:AF41)</f>
        <v>0</v>
      </c>
      <c r="AC41" s="105"/>
      <c r="AD41" s="105"/>
      <c r="AE41" s="105"/>
      <c r="AF41" s="106"/>
      <c r="AG41" s="104">
        <f>SUM(AH41:AK41)</f>
        <v>0</v>
      </c>
      <c r="AH41" s="105"/>
      <c r="AI41" s="105"/>
      <c r="AJ41" s="105"/>
      <c r="AK41" s="106"/>
    </row>
    <row r="42" spans="1:37" x14ac:dyDescent="0.25">
      <c r="A42" s="4"/>
      <c r="B42" s="26"/>
      <c r="C42" s="159"/>
      <c r="D42" s="159"/>
      <c r="E42" s="159"/>
      <c r="F42" s="159"/>
      <c r="G42" s="106"/>
      <c r="H42" s="160"/>
      <c r="I42" s="159"/>
      <c r="J42" s="159"/>
      <c r="K42" s="159"/>
      <c r="L42" s="159"/>
      <c r="M42" s="104">
        <f>SUM(N42:Q42)</f>
        <v>0</v>
      </c>
      <c r="N42" s="105"/>
      <c r="O42" s="105"/>
      <c r="P42" s="105"/>
      <c r="Q42" s="106"/>
      <c r="R42" s="104">
        <f>SUM(S42:V42)</f>
        <v>0</v>
      </c>
      <c r="S42" s="105"/>
      <c r="T42" s="105"/>
      <c r="U42" s="105"/>
      <c r="V42" s="106"/>
      <c r="W42" s="104">
        <f>SUM(X42:AA42)</f>
        <v>0</v>
      </c>
      <c r="X42" s="105"/>
      <c r="Y42" s="105"/>
      <c r="Z42" s="105"/>
      <c r="AA42" s="106"/>
      <c r="AB42" s="104">
        <f>SUM(AC42:AF42)</f>
        <v>0</v>
      </c>
      <c r="AC42" s="105"/>
      <c r="AD42" s="105"/>
      <c r="AE42" s="105"/>
      <c r="AF42" s="106"/>
      <c r="AG42" s="104">
        <f>SUM(AH42:AK42)</f>
        <v>0</v>
      </c>
      <c r="AH42" s="105"/>
      <c r="AI42" s="105"/>
      <c r="AJ42" s="105"/>
      <c r="AK42" s="106"/>
    </row>
    <row r="43" spans="1:37" x14ac:dyDescent="0.25">
      <c r="A43" s="4"/>
      <c r="B43" s="26"/>
      <c r="C43" s="159"/>
      <c r="D43" s="159"/>
      <c r="E43" s="159"/>
      <c r="F43" s="159"/>
      <c r="G43" s="106"/>
      <c r="H43" s="160"/>
      <c r="I43" s="159"/>
      <c r="J43" s="159"/>
      <c r="K43" s="159"/>
      <c r="L43" s="159"/>
      <c r="M43" s="104">
        <f>SUM(N43:Q43)</f>
        <v>0</v>
      </c>
      <c r="N43" s="105"/>
      <c r="O43" s="105"/>
      <c r="P43" s="105"/>
      <c r="Q43" s="106"/>
      <c r="R43" s="104">
        <f>SUM(S43:V43)</f>
        <v>0</v>
      </c>
      <c r="S43" s="105"/>
      <c r="T43" s="105"/>
      <c r="U43" s="105"/>
      <c r="V43" s="106"/>
      <c r="W43" s="104">
        <f>SUM(X43:AA43)</f>
        <v>0</v>
      </c>
      <c r="X43" s="105"/>
      <c r="Y43" s="105"/>
      <c r="Z43" s="105"/>
      <c r="AA43" s="106"/>
      <c r="AB43" s="104">
        <f>SUM(AC43:AF43)</f>
        <v>0</v>
      </c>
      <c r="AC43" s="105"/>
      <c r="AD43" s="105"/>
      <c r="AE43" s="105"/>
      <c r="AF43" s="106"/>
      <c r="AG43" s="104">
        <f>SUM(AH43:AK43)</f>
        <v>0</v>
      </c>
      <c r="AH43" s="105"/>
      <c r="AI43" s="105"/>
      <c r="AJ43" s="105"/>
      <c r="AK43" s="106"/>
    </row>
    <row r="44" spans="1:37" ht="15.75" thickBot="1" x14ac:dyDescent="0.3">
      <c r="A44" s="228" t="s">
        <v>43</v>
      </c>
      <c r="B44" s="228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</row>
    <row r="45" spans="1:37" ht="15.75" thickBot="1" x14ac:dyDescent="0.3">
      <c r="A45" s="30"/>
      <c r="B45" s="31" t="s">
        <v>44</v>
      </c>
      <c r="C45" s="117">
        <f t="shared" ref="C45:G45" si="1">SUM(C39:C43)</f>
        <v>0</v>
      </c>
      <c r="D45" s="118">
        <f t="shared" si="1"/>
        <v>0</v>
      </c>
      <c r="E45" s="118">
        <f t="shared" si="1"/>
        <v>0</v>
      </c>
      <c r="F45" s="118">
        <f t="shared" si="1"/>
        <v>0</v>
      </c>
      <c r="G45" s="119">
        <f t="shared" si="1"/>
        <v>0</v>
      </c>
      <c r="H45" s="117">
        <f t="shared" ref="H45:Q45" si="2">SUM(H39:H43)</f>
        <v>0</v>
      </c>
      <c r="I45" s="118">
        <f t="shared" si="2"/>
        <v>0</v>
      </c>
      <c r="J45" s="118">
        <f t="shared" si="2"/>
        <v>0</v>
      </c>
      <c r="K45" s="118">
        <f t="shared" si="2"/>
        <v>0</v>
      </c>
      <c r="L45" s="119">
        <f t="shared" si="2"/>
        <v>0</v>
      </c>
      <c r="M45" s="117">
        <f t="shared" si="2"/>
        <v>0</v>
      </c>
      <c r="N45" s="118">
        <f t="shared" si="2"/>
        <v>0</v>
      </c>
      <c r="O45" s="118">
        <f t="shared" si="2"/>
        <v>0</v>
      </c>
      <c r="P45" s="118">
        <f t="shared" si="2"/>
        <v>0</v>
      </c>
      <c r="Q45" s="119">
        <f t="shared" si="2"/>
        <v>0</v>
      </c>
      <c r="R45" s="117">
        <f t="shared" ref="R45:AK45" si="3">SUM(R39:R43)</f>
        <v>0</v>
      </c>
      <c r="S45" s="118">
        <f t="shared" si="3"/>
        <v>0</v>
      </c>
      <c r="T45" s="118">
        <f t="shared" si="3"/>
        <v>0</v>
      </c>
      <c r="U45" s="118">
        <f t="shared" si="3"/>
        <v>0</v>
      </c>
      <c r="V45" s="119">
        <f t="shared" si="3"/>
        <v>0</v>
      </c>
      <c r="W45" s="117">
        <f t="shared" si="3"/>
        <v>0</v>
      </c>
      <c r="X45" s="118">
        <f t="shared" si="3"/>
        <v>0</v>
      </c>
      <c r="Y45" s="118">
        <f t="shared" si="3"/>
        <v>0</v>
      </c>
      <c r="Z45" s="118">
        <f t="shared" si="3"/>
        <v>0</v>
      </c>
      <c r="AA45" s="119">
        <f t="shared" si="3"/>
        <v>0</v>
      </c>
      <c r="AB45" s="117">
        <f t="shared" si="3"/>
        <v>0</v>
      </c>
      <c r="AC45" s="118">
        <f t="shared" si="3"/>
        <v>0</v>
      </c>
      <c r="AD45" s="118">
        <f t="shared" si="3"/>
        <v>0</v>
      </c>
      <c r="AE45" s="118">
        <f t="shared" si="3"/>
        <v>0</v>
      </c>
      <c r="AF45" s="119">
        <f t="shared" si="3"/>
        <v>0</v>
      </c>
      <c r="AG45" s="117">
        <f t="shared" si="3"/>
        <v>0</v>
      </c>
      <c r="AH45" s="118">
        <f t="shared" si="3"/>
        <v>0</v>
      </c>
      <c r="AI45" s="118">
        <f t="shared" si="3"/>
        <v>0</v>
      </c>
      <c r="AJ45" s="118">
        <f t="shared" si="3"/>
        <v>0</v>
      </c>
      <c r="AK45" s="119">
        <f t="shared" si="3"/>
        <v>0</v>
      </c>
    </row>
    <row r="46" spans="1:37" x14ac:dyDescent="0.25">
      <c r="A46" s="2"/>
      <c r="B46" s="2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  <row r="47" spans="1:37" ht="15.75" thickBot="1" x14ac:dyDescent="0.3">
      <c r="A47" s="2"/>
      <c r="B47" s="23" t="s">
        <v>46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</row>
    <row r="48" spans="1:37" ht="29.25" x14ac:dyDescent="0.25">
      <c r="A48" s="24" t="s">
        <v>41</v>
      </c>
      <c r="B48" s="25" t="s">
        <v>47</v>
      </c>
      <c r="C48" s="163" t="s">
        <v>4</v>
      </c>
      <c r="D48" s="155" t="s">
        <v>5</v>
      </c>
      <c r="E48" s="155" t="s">
        <v>6</v>
      </c>
      <c r="F48" s="155" t="s">
        <v>7</v>
      </c>
      <c r="G48" s="156" t="s">
        <v>8</v>
      </c>
      <c r="H48" s="163" t="s">
        <v>4</v>
      </c>
      <c r="I48" s="155" t="s">
        <v>5</v>
      </c>
      <c r="J48" s="155" t="s">
        <v>6</v>
      </c>
      <c r="K48" s="155" t="s">
        <v>7</v>
      </c>
      <c r="L48" s="156" t="s">
        <v>8</v>
      </c>
      <c r="M48" s="163" t="s">
        <v>4</v>
      </c>
      <c r="N48" s="110" t="s">
        <v>5</v>
      </c>
      <c r="O48" s="110" t="s">
        <v>6</v>
      </c>
      <c r="P48" s="110" t="s">
        <v>7</v>
      </c>
      <c r="Q48" s="111" t="s">
        <v>8</v>
      </c>
      <c r="R48" s="110" t="s">
        <v>4</v>
      </c>
      <c r="S48" s="110" t="s">
        <v>5</v>
      </c>
      <c r="T48" s="110" t="s">
        <v>6</v>
      </c>
      <c r="U48" s="110" t="s">
        <v>7</v>
      </c>
      <c r="V48" s="111" t="s">
        <v>8</v>
      </c>
      <c r="W48" s="110" t="s">
        <v>4</v>
      </c>
      <c r="X48" s="110" t="s">
        <v>5</v>
      </c>
      <c r="Y48" s="110" t="s">
        <v>6</v>
      </c>
      <c r="Z48" s="110" t="s">
        <v>7</v>
      </c>
      <c r="AA48" s="111" t="s">
        <v>8</v>
      </c>
      <c r="AB48" s="155" t="s">
        <v>4</v>
      </c>
      <c r="AC48" s="155" t="s">
        <v>5</v>
      </c>
      <c r="AD48" s="155" t="s">
        <v>6</v>
      </c>
      <c r="AE48" s="155" t="s">
        <v>7</v>
      </c>
      <c r="AF48" s="156" t="s">
        <v>8</v>
      </c>
      <c r="AG48" s="155" t="s">
        <v>4</v>
      </c>
      <c r="AH48" s="155" t="s">
        <v>5</v>
      </c>
      <c r="AI48" s="155" t="s">
        <v>6</v>
      </c>
      <c r="AJ48" s="155" t="s">
        <v>7</v>
      </c>
      <c r="AK48" s="156" t="s">
        <v>8</v>
      </c>
    </row>
    <row r="49" spans="1:37" x14ac:dyDescent="0.25">
      <c r="A49" s="15"/>
      <c r="B49" s="27" t="s">
        <v>48</v>
      </c>
      <c r="C49" s="184">
        <f>SUM(D49:G49)</f>
        <v>38.747699999999995</v>
      </c>
      <c r="D49" s="184"/>
      <c r="E49" s="184"/>
      <c r="F49" s="184">
        <f>F22</f>
        <v>5.7561</v>
      </c>
      <c r="G49" s="194">
        <f>G22</f>
        <v>32.991599999999998</v>
      </c>
      <c r="H49" s="195">
        <f>SUM(I49:L49)</f>
        <v>34.709301000000004</v>
      </c>
      <c r="I49" s="184"/>
      <c r="J49" s="184"/>
      <c r="K49" s="184">
        <f>K22</f>
        <v>12.092643000000001</v>
      </c>
      <c r="L49" s="194">
        <f>L22</f>
        <v>22.616658000000001</v>
      </c>
      <c r="M49" s="196">
        <f>SUM(N49:Q49)</f>
        <v>22.303699999999999</v>
      </c>
      <c r="N49" s="184">
        <f>N22</f>
        <v>0</v>
      </c>
      <c r="O49" s="184"/>
      <c r="P49" s="184">
        <f>P22</f>
        <v>3.3130000000000002</v>
      </c>
      <c r="Q49" s="194">
        <f>Q22</f>
        <v>18.9907</v>
      </c>
      <c r="R49" s="197">
        <f>SUM(S49:V49)</f>
        <v>29.645299999999999</v>
      </c>
      <c r="S49" s="184">
        <f>S22</f>
        <v>0</v>
      </c>
      <c r="T49" s="184"/>
      <c r="U49" s="184">
        <f>U22</f>
        <v>4.4039000000000001</v>
      </c>
      <c r="V49" s="194">
        <f>V22</f>
        <v>25.241399999999999</v>
      </c>
      <c r="W49" s="197">
        <f>SUM(X49:AA49)</f>
        <v>51.949000000000005</v>
      </c>
      <c r="X49" s="184">
        <f>X22</f>
        <v>0</v>
      </c>
      <c r="Y49" s="184"/>
      <c r="Z49" s="184">
        <f>Z22</f>
        <v>7.7169000000000008</v>
      </c>
      <c r="AA49" s="194">
        <f>AA22</f>
        <v>44.232100000000003</v>
      </c>
      <c r="AB49" s="197">
        <f>SUM(AC49:AF49)</f>
        <v>51.949000000000005</v>
      </c>
      <c r="AC49" s="184">
        <f>AC22</f>
        <v>0</v>
      </c>
      <c r="AD49" s="184"/>
      <c r="AE49" s="184">
        <f>AE22</f>
        <v>7.7169000000000008</v>
      </c>
      <c r="AF49" s="194">
        <f>AF22</f>
        <v>44.232100000000003</v>
      </c>
      <c r="AG49" s="197">
        <f>SUM(AH49:AK49)</f>
        <v>51.949000000000005</v>
      </c>
      <c r="AH49" s="184">
        <f>AH22</f>
        <v>0</v>
      </c>
      <c r="AI49" s="184"/>
      <c r="AJ49" s="184">
        <f>AJ22</f>
        <v>7.7169000000000008</v>
      </c>
      <c r="AK49" s="194">
        <f>AK22</f>
        <v>44.232100000000003</v>
      </c>
    </row>
    <row r="50" spans="1:37" x14ac:dyDescent="0.25">
      <c r="A50" s="15"/>
      <c r="B50" s="27"/>
      <c r="C50" s="198"/>
      <c r="D50" s="198"/>
      <c r="E50" s="198"/>
      <c r="F50" s="198"/>
      <c r="G50" s="194"/>
      <c r="H50" s="199"/>
      <c r="I50" s="198"/>
      <c r="J50" s="198"/>
      <c r="K50" s="198"/>
      <c r="L50" s="194"/>
      <c r="M50" s="196">
        <f>SUM(N50:Q50)</f>
        <v>0</v>
      </c>
      <c r="N50" s="184"/>
      <c r="O50" s="184"/>
      <c r="P50" s="184"/>
      <c r="Q50" s="194"/>
      <c r="R50" s="197">
        <f>SUM(S50:V50)</f>
        <v>0</v>
      </c>
      <c r="S50" s="184"/>
      <c r="T50" s="184"/>
      <c r="U50" s="184"/>
      <c r="V50" s="194"/>
      <c r="W50" s="197">
        <f>SUM(X50:AA50)</f>
        <v>0</v>
      </c>
      <c r="X50" s="184"/>
      <c r="Y50" s="184"/>
      <c r="Z50" s="184"/>
      <c r="AA50" s="194"/>
      <c r="AB50" s="197">
        <f>SUM(AC50:AF50)</f>
        <v>0</v>
      </c>
      <c r="AC50" s="184"/>
      <c r="AD50" s="184"/>
      <c r="AE50" s="184"/>
      <c r="AF50" s="194"/>
      <c r="AG50" s="197">
        <f>SUM(AH50:AK50)</f>
        <v>0</v>
      </c>
      <c r="AH50" s="184"/>
      <c r="AI50" s="184"/>
      <c r="AJ50" s="184"/>
      <c r="AK50" s="194"/>
    </row>
    <row r="51" spans="1:37" x14ac:dyDescent="0.25">
      <c r="A51" s="15"/>
      <c r="B51" s="27"/>
      <c r="C51" s="198"/>
      <c r="D51" s="198"/>
      <c r="E51" s="198"/>
      <c r="F51" s="198"/>
      <c r="G51" s="194"/>
      <c r="H51" s="199"/>
      <c r="I51" s="198"/>
      <c r="J51" s="198"/>
      <c r="K51" s="198"/>
      <c r="L51" s="194"/>
      <c r="M51" s="196">
        <f>SUM(N51:Q51)</f>
        <v>0</v>
      </c>
      <c r="N51" s="184"/>
      <c r="O51" s="184"/>
      <c r="P51" s="184"/>
      <c r="Q51" s="194"/>
      <c r="R51" s="197">
        <f>SUM(S51:V51)</f>
        <v>0</v>
      </c>
      <c r="S51" s="184"/>
      <c r="T51" s="184"/>
      <c r="U51" s="184"/>
      <c r="V51" s="194"/>
      <c r="W51" s="197">
        <f>SUM(X51:AA51)</f>
        <v>0</v>
      </c>
      <c r="X51" s="184"/>
      <c r="Y51" s="184"/>
      <c r="Z51" s="184"/>
      <c r="AA51" s="194"/>
      <c r="AB51" s="197">
        <f>SUM(AC51:AF51)</f>
        <v>0</v>
      </c>
      <c r="AC51" s="184"/>
      <c r="AD51" s="184"/>
      <c r="AE51" s="184"/>
      <c r="AF51" s="194"/>
      <c r="AG51" s="197">
        <f>SUM(AH51:AK51)</f>
        <v>0</v>
      </c>
      <c r="AH51" s="184"/>
      <c r="AI51" s="184"/>
      <c r="AJ51" s="184"/>
      <c r="AK51" s="194"/>
    </row>
    <row r="52" spans="1:37" ht="15.75" thickBot="1" x14ac:dyDescent="0.3">
      <c r="A52" s="229" t="s">
        <v>43</v>
      </c>
      <c r="B52" s="228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12"/>
      <c r="R52" s="107"/>
      <c r="S52" s="107"/>
      <c r="T52" s="107"/>
      <c r="U52" s="107"/>
      <c r="V52" s="112"/>
      <c r="W52" s="107"/>
      <c r="X52" s="107"/>
      <c r="Y52" s="107"/>
      <c r="Z52" s="107"/>
      <c r="AA52" s="112"/>
      <c r="AB52" s="107"/>
      <c r="AC52" s="107"/>
      <c r="AD52" s="107"/>
      <c r="AE52" s="107"/>
      <c r="AF52" s="112"/>
      <c r="AG52" s="107"/>
      <c r="AH52" s="107"/>
      <c r="AI52" s="107"/>
      <c r="AJ52" s="107"/>
      <c r="AK52" s="112"/>
    </row>
    <row r="53" spans="1:37" ht="15.75" thickBot="1" x14ac:dyDescent="0.3">
      <c r="A53" s="30"/>
      <c r="B53" s="31" t="s">
        <v>44</v>
      </c>
      <c r="C53" s="200">
        <f t="shared" ref="C53:G53" si="4">SUM(C49:C51)</f>
        <v>38.747699999999995</v>
      </c>
      <c r="D53" s="200">
        <f t="shared" si="4"/>
        <v>0</v>
      </c>
      <c r="E53" s="200">
        <f t="shared" si="4"/>
        <v>0</v>
      </c>
      <c r="F53" s="200">
        <f>SUM(F49:F51)</f>
        <v>5.7561</v>
      </c>
      <c r="G53" s="201">
        <f t="shared" si="4"/>
        <v>32.991599999999998</v>
      </c>
      <c r="H53" s="200">
        <f t="shared" ref="H53:Q53" si="5">SUM(H49:H51)</f>
        <v>34.709301000000004</v>
      </c>
      <c r="I53" s="200">
        <f t="shared" si="5"/>
        <v>0</v>
      </c>
      <c r="J53" s="200">
        <f t="shared" si="5"/>
        <v>0</v>
      </c>
      <c r="K53" s="200">
        <f t="shared" si="5"/>
        <v>12.092643000000001</v>
      </c>
      <c r="L53" s="201">
        <f t="shared" si="5"/>
        <v>22.616658000000001</v>
      </c>
      <c r="M53" s="200">
        <f t="shared" si="5"/>
        <v>22.303699999999999</v>
      </c>
      <c r="N53" s="200">
        <f t="shared" si="5"/>
        <v>0</v>
      </c>
      <c r="O53" s="200">
        <f t="shared" si="5"/>
        <v>0</v>
      </c>
      <c r="P53" s="200">
        <f t="shared" si="5"/>
        <v>3.3130000000000002</v>
      </c>
      <c r="Q53" s="201">
        <f t="shared" si="5"/>
        <v>18.9907</v>
      </c>
      <c r="R53" s="200">
        <f t="shared" ref="R53:AK53" si="6">SUM(R49:R51)</f>
        <v>29.645299999999999</v>
      </c>
      <c r="S53" s="200">
        <f t="shared" si="6"/>
        <v>0</v>
      </c>
      <c r="T53" s="200">
        <f t="shared" si="6"/>
        <v>0</v>
      </c>
      <c r="U53" s="200">
        <f t="shared" si="6"/>
        <v>4.4039000000000001</v>
      </c>
      <c r="V53" s="201">
        <f t="shared" si="6"/>
        <v>25.241399999999999</v>
      </c>
      <c r="W53" s="200">
        <f t="shared" si="6"/>
        <v>51.949000000000005</v>
      </c>
      <c r="X53" s="200">
        <f t="shared" si="6"/>
        <v>0</v>
      </c>
      <c r="Y53" s="200">
        <f t="shared" si="6"/>
        <v>0</v>
      </c>
      <c r="Z53" s="200">
        <f t="shared" si="6"/>
        <v>7.7169000000000008</v>
      </c>
      <c r="AA53" s="201">
        <f t="shared" si="6"/>
        <v>44.232100000000003</v>
      </c>
      <c r="AB53" s="200">
        <f t="shared" si="6"/>
        <v>51.949000000000005</v>
      </c>
      <c r="AC53" s="200">
        <f t="shared" si="6"/>
        <v>0</v>
      </c>
      <c r="AD53" s="200">
        <f t="shared" si="6"/>
        <v>0</v>
      </c>
      <c r="AE53" s="200">
        <f t="shared" si="6"/>
        <v>7.7169000000000008</v>
      </c>
      <c r="AF53" s="201">
        <f t="shared" si="6"/>
        <v>44.232100000000003</v>
      </c>
      <c r="AG53" s="200">
        <f t="shared" si="6"/>
        <v>51.949000000000005</v>
      </c>
      <c r="AH53" s="200">
        <f t="shared" si="6"/>
        <v>0</v>
      </c>
      <c r="AI53" s="200">
        <f t="shared" si="6"/>
        <v>0</v>
      </c>
      <c r="AJ53" s="200">
        <f t="shared" si="6"/>
        <v>7.7169000000000008</v>
      </c>
      <c r="AK53" s="201">
        <f t="shared" si="6"/>
        <v>44.232100000000003</v>
      </c>
    </row>
    <row r="54" spans="1:3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37" x14ac:dyDescent="0.25">
      <c r="A55" s="2"/>
    </row>
    <row r="57" spans="1:37" ht="16.5" customHeight="1" x14ac:dyDescent="0.25">
      <c r="A57"/>
      <c r="B57"/>
      <c r="K57" s="236" t="s">
        <v>75</v>
      </c>
      <c r="L57" s="236"/>
      <c r="M57" s="236"/>
      <c r="N57" s="236"/>
      <c r="O57" s="236"/>
      <c r="P57" s="236"/>
      <c r="Q57" s="236"/>
      <c r="X57" s="235" t="s">
        <v>76</v>
      </c>
      <c r="Y57" s="235"/>
      <c r="Z57" s="235"/>
      <c r="AA57" s="235"/>
    </row>
    <row r="58" spans="1:37" ht="16.5" customHeight="1" x14ac:dyDescent="0.25">
      <c r="A58" s="216"/>
      <c r="B58" s="216"/>
      <c r="K58" s="237" t="s">
        <v>79</v>
      </c>
      <c r="L58" s="237"/>
      <c r="M58" s="237"/>
      <c r="N58" s="237"/>
      <c r="O58" s="237"/>
      <c r="P58" s="237"/>
      <c r="Q58" s="237"/>
      <c r="X58" s="234" t="s">
        <v>77</v>
      </c>
      <c r="Y58" s="234"/>
      <c r="Z58" s="234"/>
      <c r="AA58" s="234"/>
    </row>
    <row r="59" spans="1:37" ht="19.5" customHeight="1" x14ac:dyDescent="0.35">
      <c r="A59"/>
      <c r="B59" s="217"/>
      <c r="C59" s="211"/>
      <c r="D59" s="211"/>
      <c r="E59" s="211"/>
      <c r="F59" s="211"/>
      <c r="G59" s="211"/>
      <c r="H59" s="212"/>
      <c r="I59" s="213"/>
      <c r="N59" s="215"/>
      <c r="O59" s="215"/>
      <c r="P59" s="215"/>
      <c r="X59" s="234" t="s">
        <v>78</v>
      </c>
      <c r="Y59" s="234"/>
      <c r="Z59" s="234"/>
      <c r="AA59" s="234"/>
    </row>
    <row r="60" spans="1:37" ht="13.5" customHeight="1" x14ac:dyDescent="0.35">
      <c r="B60" s="210"/>
      <c r="C60" s="209"/>
      <c r="D60" s="209"/>
      <c r="E60" s="209"/>
      <c r="F60" s="209"/>
      <c r="G60" s="210"/>
      <c r="H60" s="210"/>
      <c r="I60" s="214"/>
      <c r="J60" s="214"/>
      <c r="K60" s="214"/>
      <c r="L60" s="214"/>
      <c r="M60" s="214"/>
      <c r="N60" s="212"/>
      <c r="O60" s="213"/>
      <c r="P60" s="234"/>
      <c r="Q60" s="234"/>
      <c r="R60" s="234"/>
      <c r="S60" s="234"/>
      <c r="T60" s="234"/>
      <c r="U60" s="234"/>
      <c r="V60" s="234"/>
      <c r="W60" s="234"/>
      <c r="X60" s="209"/>
      <c r="Y60" s="209"/>
      <c r="Z60" s="209"/>
      <c r="AA60" s="209"/>
      <c r="AB60" s="209"/>
      <c r="AC60" s="209"/>
      <c r="AD60" s="209"/>
      <c r="AE60" s="209"/>
      <c r="AF60" s="209"/>
      <c r="AG60" s="210"/>
    </row>
    <row r="61" spans="1:37" ht="17.25" customHeight="1" x14ac:dyDescent="0.25"/>
  </sheetData>
  <protectedRanges>
    <protectedRange sqref="AA11:AD12 C11:E12 I17:J17 L17 AF11:AI12 AC14:AF17 A49:B51 N23:Q24 AC22:AF24 D14:G17 D22:G24 D19:G20 G11:G12 AH22:AK24 AK11:AK12 S19:V20 O11 Q11:Q12 N14:Q17 A39:B43 S23:V24 T11 V11:V12 Y11 AC19:AF20 AH19:AK20 S22:T22 V22 N19:Q20 A31 J11 L11:L12 I14:L16 I22:L24 I19:L20 X19:AA20 S14:V17 X22:AA24 X14:AA17 AH14:AK17" name="Диапазон1"/>
    <protectedRange sqref="B31" name="Диапазон1_1"/>
    <protectedRange sqref="A32:B33" name="Диапазон1_2_1"/>
  </protectedRanges>
  <mergeCells count="26">
    <mergeCell ref="P60:S60"/>
    <mergeCell ref="T60:W60"/>
    <mergeCell ref="X57:AA57"/>
    <mergeCell ref="X58:AA58"/>
    <mergeCell ref="X59:AA59"/>
    <mergeCell ref="K57:Q57"/>
    <mergeCell ref="K58:Q58"/>
    <mergeCell ref="A34:B34"/>
    <mergeCell ref="A44:B44"/>
    <mergeCell ref="A52:B52"/>
    <mergeCell ref="A5:A6"/>
    <mergeCell ref="B5:B6"/>
    <mergeCell ref="AJ1:AK1"/>
    <mergeCell ref="AJ2:AK2"/>
    <mergeCell ref="A3:AK3"/>
    <mergeCell ref="AB5:AF5"/>
    <mergeCell ref="AG5:AK5"/>
    <mergeCell ref="C5:G5"/>
    <mergeCell ref="H5:L5"/>
    <mergeCell ref="Z1:AA1"/>
    <mergeCell ref="Z2:AA2"/>
    <mergeCell ref="P1:Q1"/>
    <mergeCell ref="P2:Q2"/>
    <mergeCell ref="M5:Q5"/>
    <mergeCell ref="R5:V5"/>
    <mergeCell ref="W5:AA5"/>
  </mergeCells>
  <hyperlinks>
    <hyperlink ref="A34:B34" location="'Баланс энергии'!A30" display="Добавить"/>
    <hyperlink ref="A44:B44" location="'Баланс энергии'!A36" display="Добавить"/>
    <hyperlink ref="A52:B52" location="'Баланс энергии'!A36" display="Добавить"/>
  </hyperlinks>
  <pageMargins left="0.33" right="0.22" top="0.37" bottom="0.23" header="0.23" footer="0.2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6"/>
  <sheetViews>
    <sheetView view="pageBreakPreview" zoomScale="85" zoomScaleNormal="70" zoomScaleSheetLayoutView="85" workbookViewId="0">
      <pane xSplit="2" topLeftCell="C1" activePane="topRight" state="frozen"/>
      <selection activeCell="AF38" sqref="AF38"/>
      <selection pane="topRight" activeCell="F22" sqref="F22"/>
    </sheetView>
  </sheetViews>
  <sheetFormatPr defaultRowHeight="15" x14ac:dyDescent="0.25"/>
  <cols>
    <col min="1" max="1" width="5.42578125" customWidth="1"/>
    <col min="2" max="2" width="34.7109375" customWidth="1"/>
    <col min="3" max="3" width="8.7109375" style="121" bestFit="1" customWidth="1"/>
    <col min="4" max="7" width="7.7109375" style="121" customWidth="1"/>
    <col min="8" max="8" width="8.7109375" style="121" bestFit="1" customWidth="1"/>
    <col min="9" max="12" width="7.7109375" style="121" customWidth="1"/>
    <col min="13" max="13" width="9" style="121" customWidth="1"/>
    <col min="14" max="22" width="7.7109375" style="121" customWidth="1"/>
    <col min="23" max="27" width="8.7109375" style="121" customWidth="1"/>
  </cols>
  <sheetData>
    <row r="1" spans="1:37" x14ac:dyDescent="0.25">
      <c r="A1" s="2"/>
      <c r="B1" s="2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240"/>
      <c r="Q1" s="240"/>
      <c r="Z1" s="238"/>
      <c r="AA1" s="238"/>
      <c r="AJ1" s="238" t="s">
        <v>0</v>
      </c>
      <c r="AK1" s="238"/>
    </row>
    <row r="2" spans="1:37" x14ac:dyDescent="0.25">
      <c r="A2" s="6"/>
      <c r="B2" s="7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2"/>
      <c r="Q2" s="123"/>
      <c r="Z2" s="122"/>
      <c r="AA2" s="9"/>
      <c r="AJ2" s="122"/>
      <c r="AK2" s="9" t="s">
        <v>1</v>
      </c>
    </row>
    <row r="3" spans="1:37" ht="18.75" customHeight="1" x14ac:dyDescent="0.25">
      <c r="A3" s="239" t="s">
        <v>62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</row>
    <row r="4" spans="1:37" ht="15.75" customHeight="1" thickBot="1" x14ac:dyDescent="0.3">
      <c r="A4" s="8"/>
      <c r="B4" s="1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AA4" s="150"/>
      <c r="AK4" s="150" t="s">
        <v>63</v>
      </c>
    </row>
    <row r="5" spans="1:37" ht="35.25" customHeight="1" x14ac:dyDescent="0.25">
      <c r="A5" s="230" t="s">
        <v>2</v>
      </c>
      <c r="B5" s="241" t="s">
        <v>3</v>
      </c>
      <c r="C5" s="222" t="s">
        <v>71</v>
      </c>
      <c r="D5" s="223"/>
      <c r="E5" s="223"/>
      <c r="F5" s="223"/>
      <c r="G5" s="224"/>
      <c r="H5" s="222" t="s">
        <v>80</v>
      </c>
      <c r="I5" s="223"/>
      <c r="J5" s="223"/>
      <c r="K5" s="223"/>
      <c r="L5" s="224"/>
      <c r="M5" s="222" t="s">
        <v>72</v>
      </c>
      <c r="N5" s="223"/>
      <c r="O5" s="223"/>
      <c r="P5" s="223"/>
      <c r="Q5" s="224"/>
      <c r="R5" s="222" t="s">
        <v>73</v>
      </c>
      <c r="S5" s="223"/>
      <c r="T5" s="223"/>
      <c r="U5" s="223"/>
      <c r="V5" s="224"/>
      <c r="W5" s="222" t="s">
        <v>68</v>
      </c>
      <c r="X5" s="223"/>
      <c r="Y5" s="223"/>
      <c r="Z5" s="223"/>
      <c r="AA5" s="224"/>
      <c r="AB5" s="222" t="s">
        <v>69</v>
      </c>
      <c r="AC5" s="223"/>
      <c r="AD5" s="223"/>
      <c r="AE5" s="223"/>
      <c r="AF5" s="224"/>
      <c r="AG5" s="222" t="s">
        <v>74</v>
      </c>
      <c r="AH5" s="223"/>
      <c r="AI5" s="223"/>
      <c r="AJ5" s="223"/>
      <c r="AK5" s="224"/>
    </row>
    <row r="6" spans="1:37" ht="15.75" thickBot="1" x14ac:dyDescent="0.3">
      <c r="A6" s="231"/>
      <c r="B6" s="242"/>
      <c r="C6" s="124" t="s">
        <v>4</v>
      </c>
      <c r="D6" s="125" t="s">
        <v>5</v>
      </c>
      <c r="E6" s="125" t="s">
        <v>6</v>
      </c>
      <c r="F6" s="125" t="s">
        <v>7</v>
      </c>
      <c r="G6" s="126" t="s">
        <v>8</v>
      </c>
      <c r="H6" s="124" t="s">
        <v>4</v>
      </c>
      <c r="I6" s="125" t="s">
        <v>5</v>
      </c>
      <c r="J6" s="125" t="s">
        <v>6</v>
      </c>
      <c r="K6" s="125" t="s">
        <v>7</v>
      </c>
      <c r="L6" s="126" t="s">
        <v>8</v>
      </c>
      <c r="M6" s="124" t="s">
        <v>4</v>
      </c>
      <c r="N6" s="125" t="s">
        <v>5</v>
      </c>
      <c r="O6" s="125" t="s">
        <v>6</v>
      </c>
      <c r="P6" s="125" t="s">
        <v>7</v>
      </c>
      <c r="Q6" s="126" t="s">
        <v>8</v>
      </c>
      <c r="R6" s="124" t="s">
        <v>4</v>
      </c>
      <c r="S6" s="125" t="s">
        <v>5</v>
      </c>
      <c r="T6" s="125" t="s">
        <v>6</v>
      </c>
      <c r="U6" s="125" t="s">
        <v>7</v>
      </c>
      <c r="V6" s="126" t="s">
        <v>8</v>
      </c>
      <c r="W6" s="124" t="s">
        <v>4</v>
      </c>
      <c r="X6" s="125" t="s">
        <v>5</v>
      </c>
      <c r="Y6" s="125" t="s">
        <v>6</v>
      </c>
      <c r="Z6" s="125" t="s">
        <v>7</v>
      </c>
      <c r="AA6" s="126" t="s">
        <v>8</v>
      </c>
      <c r="AB6" s="124" t="s">
        <v>4</v>
      </c>
      <c r="AC6" s="125" t="s">
        <v>5</v>
      </c>
      <c r="AD6" s="125" t="s">
        <v>66</v>
      </c>
      <c r="AE6" s="125" t="s">
        <v>67</v>
      </c>
      <c r="AF6" s="126" t="s">
        <v>8</v>
      </c>
      <c r="AG6" s="124" t="s">
        <v>4</v>
      </c>
      <c r="AH6" s="125" t="s">
        <v>5</v>
      </c>
      <c r="AI6" s="125" t="s">
        <v>66</v>
      </c>
      <c r="AJ6" s="125" t="s">
        <v>67</v>
      </c>
      <c r="AK6" s="126" t="s">
        <v>8</v>
      </c>
    </row>
    <row r="7" spans="1:37" ht="15.75" thickBot="1" x14ac:dyDescent="0.3">
      <c r="A7" s="11">
        <v>1</v>
      </c>
      <c r="B7" s="12">
        <v>2</v>
      </c>
      <c r="C7" s="127">
        <v>3</v>
      </c>
      <c r="D7" s="128">
        <v>4</v>
      </c>
      <c r="E7" s="128">
        <v>5</v>
      </c>
      <c r="F7" s="128">
        <v>6</v>
      </c>
      <c r="G7" s="129">
        <v>7</v>
      </c>
      <c r="H7" s="127">
        <v>8</v>
      </c>
      <c r="I7" s="128">
        <v>9</v>
      </c>
      <c r="J7" s="128">
        <v>10</v>
      </c>
      <c r="K7" s="128">
        <v>11</v>
      </c>
      <c r="L7" s="129">
        <v>12</v>
      </c>
      <c r="M7" s="127">
        <v>23</v>
      </c>
      <c r="N7" s="128">
        <v>24</v>
      </c>
      <c r="O7" s="128">
        <v>25</v>
      </c>
      <c r="P7" s="128">
        <v>26</v>
      </c>
      <c r="Q7" s="129">
        <v>27</v>
      </c>
      <c r="R7" s="127">
        <v>23</v>
      </c>
      <c r="S7" s="128">
        <v>24</v>
      </c>
      <c r="T7" s="128">
        <v>25</v>
      </c>
      <c r="U7" s="128">
        <v>26</v>
      </c>
      <c r="V7" s="129">
        <v>27</v>
      </c>
      <c r="W7" s="127">
        <v>23</v>
      </c>
      <c r="X7" s="128">
        <v>24</v>
      </c>
      <c r="Y7" s="128">
        <v>25</v>
      </c>
      <c r="Z7" s="128">
        <v>26</v>
      </c>
      <c r="AA7" s="129">
        <v>27</v>
      </c>
      <c r="AB7" s="127">
        <v>28</v>
      </c>
      <c r="AC7" s="128">
        <v>29</v>
      </c>
      <c r="AD7" s="128">
        <v>30</v>
      </c>
      <c r="AE7" s="128">
        <v>31</v>
      </c>
      <c r="AF7" s="129">
        <v>32</v>
      </c>
      <c r="AG7" s="127">
        <v>33</v>
      </c>
      <c r="AH7" s="128">
        <v>34</v>
      </c>
      <c r="AI7" s="128">
        <v>35</v>
      </c>
      <c r="AJ7" s="128">
        <v>36</v>
      </c>
      <c r="AK7" s="129">
        <v>37</v>
      </c>
    </row>
    <row r="8" spans="1:37" ht="17.25" customHeight="1" x14ac:dyDescent="0.25">
      <c r="A8" s="13" t="s">
        <v>9</v>
      </c>
      <c r="B8" s="14" t="s">
        <v>10</v>
      </c>
      <c r="C8" s="40">
        <f>C18+C20+C21</f>
        <v>10.009589303816542</v>
      </c>
      <c r="D8" s="149">
        <f>D14+D15+D16+D17</f>
        <v>2.3116843383836998</v>
      </c>
      <c r="E8" s="41">
        <f>E9+E14+E15+E16+E17</f>
        <v>0</v>
      </c>
      <c r="F8" s="41">
        <f>F9+F14+F15+F16+F17</f>
        <v>10.009589303816542</v>
      </c>
      <c r="G8" s="42">
        <f>G9+G14+G15+G16+G17</f>
        <v>8.1304740338091435</v>
      </c>
      <c r="H8" s="40">
        <f>H18+H20+H21</f>
        <v>8.4214115455217957</v>
      </c>
      <c r="I8" s="149">
        <f>I14+I15+I16+I17</f>
        <v>0</v>
      </c>
      <c r="J8" s="41">
        <f>J9+J14+J15+J16+J17</f>
        <v>0</v>
      </c>
      <c r="K8" s="41">
        <f>K9+K14+K15+K16+K17</f>
        <v>8.4214115455217957</v>
      </c>
      <c r="L8" s="42">
        <f>L9+L14+L15+L16+L17</f>
        <v>5.3708815218681796</v>
      </c>
      <c r="M8" s="40">
        <f>M18+M20+M21</f>
        <v>11.523326327185302</v>
      </c>
      <c r="N8" s="149">
        <f>N14+N15+N16+N17</f>
        <v>2.4638543781821327</v>
      </c>
      <c r="O8" s="41">
        <f>O9+O14+O15+O16+O17</f>
        <v>0</v>
      </c>
      <c r="P8" s="41">
        <f>P9+P14+P15+P16+P17</f>
        <v>11.523326327185302</v>
      </c>
      <c r="Q8" s="42">
        <f>Q9+Q14+Q15+Q16+Q17</f>
        <v>9.3601709377360756</v>
      </c>
      <c r="R8" s="40">
        <f>R18+R20+R21</f>
        <v>15.316397270005858</v>
      </c>
      <c r="S8" s="41">
        <f>S14+S15+S16+S17</f>
        <v>3.2748344874638704</v>
      </c>
      <c r="T8" s="41">
        <f>T9+T14+T15+T16+T17</f>
        <v>0</v>
      </c>
      <c r="U8" s="41">
        <f>U9+U14+U15+U16+U17</f>
        <v>15.316397270005856</v>
      </c>
      <c r="V8" s="42">
        <f>V9+V14+V15+V16+V17</f>
        <v>12.441023553846405</v>
      </c>
      <c r="W8" s="40">
        <f>W18+W20+W21</f>
        <v>13.419865384439756</v>
      </c>
      <c r="X8" s="41">
        <f>X14+X15+X16+X17</f>
        <v>2.869348018667178</v>
      </c>
      <c r="Y8" s="41">
        <f>Y9+Y14+Y15+Y16+Y17</f>
        <v>0</v>
      </c>
      <c r="Z8" s="41">
        <f>Z9+Z14+Z15+Z16+Z17</f>
        <v>13.419865384439756</v>
      </c>
      <c r="AA8" s="42">
        <f>AA9+AA14+AA15+AA16+AA17</f>
        <v>10.900604275368275</v>
      </c>
      <c r="AB8" s="40">
        <f>AB18+AB20+AB21</f>
        <v>13.419865384439756</v>
      </c>
      <c r="AC8" s="41">
        <f>AC14+AC15+AC16+AC17</f>
        <v>2.869348018667178</v>
      </c>
      <c r="AD8" s="41">
        <f>AD9+AD14+AD15+AD16+AD17</f>
        <v>0</v>
      </c>
      <c r="AE8" s="41">
        <f>AE9+AE14+AE15+AE16+AE17</f>
        <v>13.419865384439756</v>
      </c>
      <c r="AF8" s="42">
        <f>AF9+AF14+AF15+AF16+AF17</f>
        <v>10.900604275368275</v>
      </c>
      <c r="AG8" s="40">
        <f>AG18+AG20+AG21</f>
        <v>13.419865384439756</v>
      </c>
      <c r="AH8" s="41">
        <f>AH14+AH15+AH16+AH17</f>
        <v>2.869348018667178</v>
      </c>
      <c r="AI8" s="41">
        <f>AI9+AI14+AI15+AI16+AI17</f>
        <v>0</v>
      </c>
      <c r="AJ8" s="41">
        <f>AJ9+AJ14+AJ15+AJ16+AJ17</f>
        <v>13.419865384439756</v>
      </c>
      <c r="AK8" s="42">
        <f>AK9+AK14+AK15+AK16+AK17</f>
        <v>10.900604275368275</v>
      </c>
    </row>
    <row r="9" spans="1:37" x14ac:dyDescent="0.25">
      <c r="A9" s="15" t="s">
        <v>11</v>
      </c>
      <c r="B9" s="16" t="s">
        <v>12</v>
      </c>
      <c r="C9" s="130" t="s">
        <v>13</v>
      </c>
      <c r="D9" s="46" t="s">
        <v>13</v>
      </c>
      <c r="E9" s="47">
        <f>E11</f>
        <v>0</v>
      </c>
      <c r="F9" s="47">
        <f>F11+F12</f>
        <v>2.3116843383836998</v>
      </c>
      <c r="G9" s="48">
        <f>G11+G12+G13</f>
        <v>8.1304740338091435</v>
      </c>
      <c r="H9" s="130" t="s">
        <v>13</v>
      </c>
      <c r="I9" s="46" t="s">
        <v>13</v>
      </c>
      <c r="J9" s="47">
        <f>J11</f>
        <v>0</v>
      </c>
      <c r="K9" s="47">
        <f>K11+K12</f>
        <v>0</v>
      </c>
      <c r="L9" s="48">
        <f>L11+L12+L13</f>
        <v>5.3708815218681796</v>
      </c>
      <c r="M9" s="130" t="s">
        <v>13</v>
      </c>
      <c r="N9" s="46" t="s">
        <v>13</v>
      </c>
      <c r="O9" s="47">
        <f>O11</f>
        <v>0</v>
      </c>
      <c r="P9" s="47">
        <f>P11+P12</f>
        <v>2.4638543781821327</v>
      </c>
      <c r="Q9" s="48">
        <f>Q11+Q12+Q13</f>
        <v>9.3601709377360756</v>
      </c>
      <c r="R9" s="130" t="s">
        <v>13</v>
      </c>
      <c r="S9" s="46" t="s">
        <v>13</v>
      </c>
      <c r="T9" s="47">
        <f>T11</f>
        <v>0</v>
      </c>
      <c r="U9" s="47">
        <f>U11+U12</f>
        <v>3.2748344874638704</v>
      </c>
      <c r="V9" s="48">
        <f>V11+V12+V13</f>
        <v>12.441023553846405</v>
      </c>
      <c r="W9" s="130" t="s">
        <v>13</v>
      </c>
      <c r="X9" s="46" t="s">
        <v>13</v>
      </c>
      <c r="Y9" s="47">
        <f>Y11</f>
        <v>0</v>
      </c>
      <c r="Z9" s="47">
        <f>Z11+Z12</f>
        <v>2.869348018667178</v>
      </c>
      <c r="AA9" s="48">
        <f>AA11+AA12+AA13</f>
        <v>10.900604275368275</v>
      </c>
      <c r="AB9" s="130" t="s">
        <v>13</v>
      </c>
      <c r="AC9" s="46" t="s">
        <v>13</v>
      </c>
      <c r="AD9" s="47">
        <f>AD11</f>
        <v>0</v>
      </c>
      <c r="AE9" s="47">
        <f>AE11+AE12</f>
        <v>2.869348018667178</v>
      </c>
      <c r="AF9" s="48">
        <f>AF11+AF12+AF13</f>
        <v>10.900604275368275</v>
      </c>
      <c r="AG9" s="130" t="s">
        <v>13</v>
      </c>
      <c r="AH9" s="46" t="s">
        <v>13</v>
      </c>
      <c r="AI9" s="47">
        <f>AI11</f>
        <v>0</v>
      </c>
      <c r="AJ9" s="47">
        <f>AJ11+AJ12</f>
        <v>2.869348018667178</v>
      </c>
      <c r="AK9" s="48">
        <f>AK11+AK12+AK13</f>
        <v>10.900604275368275</v>
      </c>
    </row>
    <row r="10" spans="1:37" x14ac:dyDescent="0.25">
      <c r="A10" s="15"/>
      <c r="B10" s="16" t="s">
        <v>14</v>
      </c>
      <c r="C10" s="130" t="s">
        <v>13</v>
      </c>
      <c r="D10" s="131" t="s">
        <v>13</v>
      </c>
      <c r="E10" s="49" t="s">
        <v>13</v>
      </c>
      <c r="F10" s="49" t="s">
        <v>13</v>
      </c>
      <c r="G10" s="50" t="s">
        <v>13</v>
      </c>
      <c r="H10" s="130" t="s">
        <v>13</v>
      </c>
      <c r="I10" s="131" t="s">
        <v>13</v>
      </c>
      <c r="J10" s="49" t="s">
        <v>13</v>
      </c>
      <c r="K10" s="49" t="s">
        <v>13</v>
      </c>
      <c r="L10" s="50" t="s">
        <v>13</v>
      </c>
      <c r="M10" s="130" t="s">
        <v>13</v>
      </c>
      <c r="N10" s="131" t="s">
        <v>13</v>
      </c>
      <c r="O10" s="49" t="s">
        <v>13</v>
      </c>
      <c r="P10" s="49" t="s">
        <v>13</v>
      </c>
      <c r="Q10" s="50" t="s">
        <v>13</v>
      </c>
      <c r="R10" s="130" t="s">
        <v>13</v>
      </c>
      <c r="S10" s="131" t="s">
        <v>13</v>
      </c>
      <c r="T10" s="49" t="s">
        <v>13</v>
      </c>
      <c r="U10" s="49" t="s">
        <v>13</v>
      </c>
      <c r="V10" s="50" t="s">
        <v>13</v>
      </c>
      <c r="W10" s="130" t="s">
        <v>13</v>
      </c>
      <c r="X10" s="131" t="s">
        <v>13</v>
      </c>
      <c r="Y10" s="49" t="s">
        <v>13</v>
      </c>
      <c r="Z10" s="49" t="s">
        <v>13</v>
      </c>
      <c r="AA10" s="50" t="s">
        <v>13</v>
      </c>
      <c r="AB10" s="130" t="s">
        <v>13</v>
      </c>
      <c r="AC10" s="131" t="s">
        <v>13</v>
      </c>
      <c r="AD10" s="49" t="s">
        <v>13</v>
      </c>
      <c r="AE10" s="49" t="s">
        <v>13</v>
      </c>
      <c r="AF10" s="50" t="s">
        <v>13</v>
      </c>
      <c r="AG10" s="130" t="s">
        <v>13</v>
      </c>
      <c r="AH10" s="131" t="s">
        <v>13</v>
      </c>
      <c r="AI10" s="49" t="s">
        <v>13</v>
      </c>
      <c r="AJ10" s="49" t="s">
        <v>13</v>
      </c>
      <c r="AK10" s="50" t="s">
        <v>13</v>
      </c>
    </row>
    <row r="11" spans="1:37" x14ac:dyDescent="0.25">
      <c r="A11" s="15" t="s">
        <v>15</v>
      </c>
      <c r="B11" s="16" t="s">
        <v>5</v>
      </c>
      <c r="C11" s="130" t="s">
        <v>13</v>
      </c>
      <c r="D11" s="51" t="s">
        <v>13</v>
      </c>
      <c r="E11" s="58"/>
      <c r="F11" s="53">
        <f>D8-D18-D20-D21-G11-E11</f>
        <v>2.3116843383836998</v>
      </c>
      <c r="G11" s="54"/>
      <c r="H11" s="130" t="s">
        <v>13</v>
      </c>
      <c r="I11" s="51" t="s">
        <v>13</v>
      </c>
      <c r="J11" s="58"/>
      <c r="K11" s="53">
        <f>I8-I18-I20-I21-L11-J11</f>
        <v>0</v>
      </c>
      <c r="L11" s="54"/>
      <c r="M11" s="130" t="s">
        <v>13</v>
      </c>
      <c r="N11" s="51" t="s">
        <v>13</v>
      </c>
      <c r="O11" s="58"/>
      <c r="P11" s="53">
        <f>N8-N18-N20-N21-Q11-O11</f>
        <v>2.4638543781821327</v>
      </c>
      <c r="Q11" s="54"/>
      <c r="R11" s="130" t="s">
        <v>13</v>
      </c>
      <c r="S11" s="51" t="s">
        <v>13</v>
      </c>
      <c r="T11" s="58"/>
      <c r="U11" s="53">
        <f>S8-S18-S20-S21-V11-T11</f>
        <v>3.2748344874638704</v>
      </c>
      <c r="V11" s="54"/>
      <c r="W11" s="130" t="s">
        <v>13</v>
      </c>
      <c r="X11" s="51" t="s">
        <v>13</v>
      </c>
      <c r="Y11" s="58"/>
      <c r="Z11" s="53">
        <f>X8-X18-X20-X21-AA11-Y11</f>
        <v>2.869348018667178</v>
      </c>
      <c r="AA11" s="54"/>
      <c r="AB11" s="130" t="s">
        <v>13</v>
      </c>
      <c r="AC11" s="51" t="s">
        <v>13</v>
      </c>
      <c r="AD11" s="58"/>
      <c r="AE11" s="53">
        <f>AC8-AC18-AC20-AC21-AF11-AD11</f>
        <v>2.869348018667178</v>
      </c>
      <c r="AF11" s="54"/>
      <c r="AG11" s="130" t="s">
        <v>13</v>
      </c>
      <c r="AH11" s="51" t="s">
        <v>13</v>
      </c>
      <c r="AI11" s="58"/>
      <c r="AJ11" s="53">
        <f>AH8-AH18-AH20-AH21-AK11-AI11</f>
        <v>2.869348018667178</v>
      </c>
      <c r="AK11" s="54"/>
    </row>
    <row r="12" spans="1:37" x14ac:dyDescent="0.25">
      <c r="A12" s="15" t="s">
        <v>16</v>
      </c>
      <c r="B12" s="16" t="s">
        <v>6</v>
      </c>
      <c r="C12" s="130" t="s">
        <v>13</v>
      </c>
      <c r="D12" s="51" t="s">
        <v>13</v>
      </c>
      <c r="E12" s="51" t="s">
        <v>13</v>
      </c>
      <c r="F12" s="53">
        <f>E8-E18-E20-E21-G12</f>
        <v>0</v>
      </c>
      <c r="G12" s="54"/>
      <c r="H12" s="130" t="s">
        <v>13</v>
      </c>
      <c r="I12" s="51" t="s">
        <v>13</v>
      </c>
      <c r="J12" s="51" t="s">
        <v>13</v>
      </c>
      <c r="K12" s="53">
        <f>J8-J18-J20-J21-L12</f>
        <v>0</v>
      </c>
      <c r="L12" s="54"/>
      <c r="M12" s="130" t="s">
        <v>13</v>
      </c>
      <c r="N12" s="51" t="s">
        <v>13</v>
      </c>
      <c r="O12" s="51" t="s">
        <v>13</v>
      </c>
      <c r="P12" s="53">
        <f>O8-O18-O20-O21-Q12</f>
        <v>0</v>
      </c>
      <c r="Q12" s="54"/>
      <c r="R12" s="130" t="s">
        <v>13</v>
      </c>
      <c r="S12" s="51" t="s">
        <v>13</v>
      </c>
      <c r="T12" s="51" t="s">
        <v>13</v>
      </c>
      <c r="U12" s="53">
        <f>T8-T18-T20-T21-V12</f>
        <v>0</v>
      </c>
      <c r="V12" s="54"/>
      <c r="W12" s="130" t="s">
        <v>13</v>
      </c>
      <c r="X12" s="51" t="s">
        <v>13</v>
      </c>
      <c r="Y12" s="51" t="s">
        <v>13</v>
      </c>
      <c r="Z12" s="53">
        <f>Y8-Y18-Y20-Y21-AA12</f>
        <v>0</v>
      </c>
      <c r="AA12" s="54"/>
      <c r="AB12" s="130" t="s">
        <v>13</v>
      </c>
      <c r="AC12" s="51" t="s">
        <v>13</v>
      </c>
      <c r="AD12" s="51" t="s">
        <v>13</v>
      </c>
      <c r="AE12" s="53">
        <f>AD8-AD18-AD20-AD21-AF12</f>
        <v>0</v>
      </c>
      <c r="AF12" s="54"/>
      <c r="AG12" s="130" t="s">
        <v>13</v>
      </c>
      <c r="AH12" s="51" t="s">
        <v>13</v>
      </c>
      <c r="AI12" s="51" t="s">
        <v>13</v>
      </c>
      <c r="AJ12" s="53">
        <f>AI8-AI18-AI20-AI21-AK12</f>
        <v>0</v>
      </c>
      <c r="AK12" s="54"/>
    </row>
    <row r="13" spans="1:37" x14ac:dyDescent="0.25">
      <c r="A13" s="15" t="s">
        <v>17</v>
      </c>
      <c r="B13" s="16" t="s">
        <v>7</v>
      </c>
      <c r="C13" s="130" t="s">
        <v>13</v>
      </c>
      <c r="D13" s="51" t="s">
        <v>13</v>
      </c>
      <c r="E13" s="51" t="s">
        <v>13</v>
      </c>
      <c r="F13" s="51" t="s">
        <v>13</v>
      </c>
      <c r="G13" s="55">
        <f>F8-F18-F20-F21</f>
        <v>8.1304740338091435</v>
      </c>
      <c r="H13" s="130" t="s">
        <v>13</v>
      </c>
      <c r="I13" s="51" t="s">
        <v>13</v>
      </c>
      <c r="J13" s="51" t="s">
        <v>13</v>
      </c>
      <c r="K13" s="51" t="s">
        <v>13</v>
      </c>
      <c r="L13" s="55">
        <f>K8-K18-K20-K21</f>
        <v>5.3708815218681796</v>
      </c>
      <c r="M13" s="130" t="s">
        <v>13</v>
      </c>
      <c r="N13" s="51" t="s">
        <v>13</v>
      </c>
      <c r="O13" s="51" t="s">
        <v>13</v>
      </c>
      <c r="P13" s="51" t="s">
        <v>13</v>
      </c>
      <c r="Q13" s="55">
        <f>P8-P18-P20-P21</f>
        <v>9.3601709377360756</v>
      </c>
      <c r="R13" s="130" t="s">
        <v>13</v>
      </c>
      <c r="S13" s="51" t="s">
        <v>13</v>
      </c>
      <c r="T13" s="51" t="s">
        <v>13</v>
      </c>
      <c r="U13" s="51" t="s">
        <v>13</v>
      </c>
      <c r="V13" s="55">
        <f>U8-U18-U20-U21</f>
        <v>12.441023553846405</v>
      </c>
      <c r="W13" s="130" t="s">
        <v>13</v>
      </c>
      <c r="X13" s="51" t="s">
        <v>13</v>
      </c>
      <c r="Y13" s="51" t="s">
        <v>13</v>
      </c>
      <c r="Z13" s="51" t="s">
        <v>13</v>
      </c>
      <c r="AA13" s="55">
        <f>Z8-Z18-Z20-Z21</f>
        <v>10.900604275368275</v>
      </c>
      <c r="AB13" s="130" t="s">
        <v>13</v>
      </c>
      <c r="AC13" s="51" t="s">
        <v>13</v>
      </c>
      <c r="AD13" s="51" t="s">
        <v>13</v>
      </c>
      <c r="AE13" s="51" t="s">
        <v>13</v>
      </c>
      <c r="AF13" s="55">
        <f>AE8-AE18-AE20-AE21</f>
        <v>10.900604275368275</v>
      </c>
      <c r="AG13" s="130" t="s">
        <v>13</v>
      </c>
      <c r="AH13" s="51" t="s">
        <v>13</v>
      </c>
      <c r="AI13" s="51" t="s">
        <v>13</v>
      </c>
      <c r="AJ13" s="51" t="s">
        <v>13</v>
      </c>
      <c r="AK13" s="55">
        <f>AJ8-AJ18-AJ20-AJ21</f>
        <v>10.900604275368275</v>
      </c>
    </row>
    <row r="14" spans="1:37" x14ac:dyDescent="0.25">
      <c r="A14" s="15" t="s">
        <v>18</v>
      </c>
      <c r="B14" s="17" t="s">
        <v>19</v>
      </c>
      <c r="C14" s="132">
        <f>SUM(D14:G14)</f>
        <v>0</v>
      </c>
      <c r="D14" s="58"/>
      <c r="E14" s="58"/>
      <c r="F14" s="58"/>
      <c r="G14" s="58"/>
      <c r="H14" s="132">
        <f>SUM(I14:L14)</f>
        <v>0</v>
      </c>
      <c r="I14" s="58"/>
      <c r="J14" s="58"/>
      <c r="K14" s="58"/>
      <c r="L14" s="58"/>
      <c r="M14" s="132">
        <f>SUM(N14:Q14)</f>
        <v>0</v>
      </c>
      <c r="N14" s="58"/>
      <c r="O14" s="58"/>
      <c r="P14" s="58"/>
      <c r="Q14" s="58"/>
      <c r="R14" s="132">
        <f>SUM(S14:V14)</f>
        <v>0</v>
      </c>
      <c r="S14" s="58"/>
      <c r="T14" s="58"/>
      <c r="U14" s="58"/>
      <c r="V14" s="58"/>
      <c r="W14" s="132">
        <f>SUM(X14:AA14)</f>
        <v>0</v>
      </c>
      <c r="X14" s="58"/>
      <c r="Y14" s="58"/>
      <c r="Z14" s="58"/>
      <c r="AA14" s="54"/>
      <c r="AB14" s="132">
        <f>SUM(AC14:AF14)</f>
        <v>0</v>
      </c>
      <c r="AC14" s="58"/>
      <c r="AD14" s="58"/>
      <c r="AE14" s="58"/>
      <c r="AF14" s="54"/>
      <c r="AG14" s="132">
        <f>SUM(AH14:AK14)</f>
        <v>0</v>
      </c>
      <c r="AH14" s="58"/>
      <c r="AI14" s="58"/>
      <c r="AJ14" s="58"/>
      <c r="AK14" s="54"/>
    </row>
    <row r="15" spans="1:37" x14ac:dyDescent="0.25">
      <c r="A15" s="15" t="s">
        <v>20</v>
      </c>
      <c r="B15" s="17" t="s">
        <v>21</v>
      </c>
      <c r="C15" s="132">
        <f>SUM(D15:G15)</f>
        <v>0</v>
      </c>
      <c r="D15" s="58"/>
      <c r="E15" s="58"/>
      <c r="F15" s="58"/>
      <c r="G15" s="58"/>
      <c r="H15" s="132">
        <f>SUM(I15:L15)</f>
        <v>0</v>
      </c>
      <c r="I15" s="58"/>
      <c r="J15" s="58"/>
      <c r="K15" s="58"/>
      <c r="L15" s="58"/>
      <c r="M15" s="132">
        <f>SUM(N15:Q15)</f>
        <v>0</v>
      </c>
      <c r="N15" s="58"/>
      <c r="O15" s="58"/>
      <c r="P15" s="58"/>
      <c r="Q15" s="58"/>
      <c r="R15" s="132">
        <f>SUM(S15:V15)</f>
        <v>0</v>
      </c>
      <c r="S15" s="58"/>
      <c r="T15" s="58"/>
      <c r="U15" s="58"/>
      <c r="V15" s="58"/>
      <c r="W15" s="132">
        <f>SUM(X15:AA15)</f>
        <v>0</v>
      </c>
      <c r="X15" s="58"/>
      <c r="Y15" s="58"/>
      <c r="Z15" s="58"/>
      <c r="AA15" s="54"/>
      <c r="AB15" s="132">
        <f>SUM(AC15:AF15)</f>
        <v>0</v>
      </c>
      <c r="AC15" s="58"/>
      <c r="AD15" s="58"/>
      <c r="AE15" s="58"/>
      <c r="AF15" s="54"/>
      <c r="AG15" s="132">
        <f>SUM(AH15:AK15)</f>
        <v>0</v>
      </c>
      <c r="AH15" s="58"/>
      <c r="AI15" s="58"/>
      <c r="AJ15" s="58"/>
      <c r="AK15" s="54"/>
    </row>
    <row r="16" spans="1:37" x14ac:dyDescent="0.25">
      <c r="A16" s="15" t="s">
        <v>22</v>
      </c>
      <c r="B16" s="17" t="s">
        <v>23</v>
      </c>
      <c r="C16" s="132">
        <f>SUM(D16:G16)</f>
        <v>4.7685781345607641</v>
      </c>
      <c r="D16" s="58">
        <f>'Баланс энергия'!D16/4379.88*1000</f>
        <v>2.3116843383836998</v>
      </c>
      <c r="E16" s="58"/>
      <c r="F16" s="58">
        <f>'Баланс энергия'!F16/4379.88*1000</f>
        <v>2.4568937961770638</v>
      </c>
      <c r="G16" s="58"/>
      <c r="H16" s="132">
        <f>SUM(I16:L16)</f>
        <v>3.2013459272856792</v>
      </c>
      <c r="I16" s="58"/>
      <c r="J16" s="58"/>
      <c r="K16" s="58">
        <f>'Баланс энергия'!K16/4379.88*1000</f>
        <v>3.2013459272856792</v>
      </c>
      <c r="L16" s="58"/>
      <c r="M16" s="132">
        <f>SUM(N16:Q16)</f>
        <v>6.2950200722194118</v>
      </c>
      <c r="N16" s="58">
        <f>'Баланс энергия'!N16/2189.94273678667*1000</f>
        <v>2.4638543781821327</v>
      </c>
      <c r="O16" s="58"/>
      <c r="P16" s="58">
        <f>'Баланс энергия'!P16/2189.94*1000+0.963781199484917</f>
        <v>3.8311656940372791</v>
      </c>
      <c r="Q16" s="58"/>
      <c r="R16" s="132">
        <f>SUM(S16:V16)</f>
        <v>9.0518069159322287</v>
      </c>
      <c r="S16" s="58">
        <f>'Баланс энергия'!S16/2189.94273678667*1000</f>
        <v>3.2748344874638704</v>
      </c>
      <c r="T16" s="58"/>
      <c r="U16" s="58">
        <f>'Баланс энергия'!U16/2189.94*1000+0.963781199484917</f>
        <v>5.7769724284683583</v>
      </c>
      <c r="V16" s="58"/>
      <c r="W16" s="132">
        <f>SUM(X16:AA16)</f>
        <v>7.6734170799199983</v>
      </c>
      <c r="X16" s="58">
        <f>'Баланс энергия'!X16/4379.88*1000</f>
        <v>2.869348018667178</v>
      </c>
      <c r="Y16" s="58"/>
      <c r="Z16" s="58">
        <f>'Баланс энергия'!Z16/4379.88*1000+0.963781199484917</f>
        <v>4.8040690612528198</v>
      </c>
      <c r="AA16" s="54"/>
      <c r="AB16" s="132">
        <f>SUM(AC16:AF16)</f>
        <v>7.6734170799199983</v>
      </c>
      <c r="AC16" s="58">
        <f>'Баланс энергия'!AC16/4379.88*1000</f>
        <v>2.869348018667178</v>
      </c>
      <c r="AD16" s="58"/>
      <c r="AE16" s="58">
        <f>'Баланс энергия'!AE16/4379.88*1000+0.963781199484917</f>
        <v>4.8040690612528198</v>
      </c>
      <c r="AF16" s="54"/>
      <c r="AG16" s="132">
        <f>SUM(AH16:AK16)</f>
        <v>7.6734170799199983</v>
      </c>
      <c r="AH16" s="58">
        <f>'Баланс энергия'!AH16/4379.88*1000</f>
        <v>2.869348018667178</v>
      </c>
      <c r="AI16" s="58"/>
      <c r="AJ16" s="58">
        <f>'Баланс энергия'!AJ16/4379.88*1000+0.963781199484917</f>
        <v>4.8040690612528198</v>
      </c>
      <c r="AK16" s="54"/>
    </row>
    <row r="17" spans="1:37" x14ac:dyDescent="0.25">
      <c r="A17" s="15" t="s">
        <v>24</v>
      </c>
      <c r="B17" s="17" t="s">
        <v>25</v>
      </c>
      <c r="C17" s="132">
        <f>SUM(D17:G17)</f>
        <v>5.2410111692557777</v>
      </c>
      <c r="D17" s="58"/>
      <c r="E17" s="58"/>
      <c r="F17" s="58">
        <f>'Баланс энергия'!F17/4379.88*1000</f>
        <v>5.2410111692557777</v>
      </c>
      <c r="G17" s="58"/>
      <c r="H17" s="132">
        <f>SUM(I17:L17)</f>
        <v>5.2200656182361165</v>
      </c>
      <c r="I17" s="58"/>
      <c r="J17" s="58"/>
      <c r="K17" s="58">
        <f>'Баланс энергия'!K17/4379.88*1000</f>
        <v>5.2200656182361165</v>
      </c>
      <c r="L17" s="58"/>
      <c r="M17" s="132">
        <f>SUM(N17:Q17)</f>
        <v>5.2283062549658892</v>
      </c>
      <c r="N17" s="58"/>
      <c r="O17" s="58"/>
      <c r="P17" s="58">
        <f>P36</f>
        <v>5.2283062549658892</v>
      </c>
      <c r="Q17" s="58"/>
      <c r="R17" s="132">
        <f>SUM(S17:V17)</f>
        <v>6.2645903540736274</v>
      </c>
      <c r="S17" s="58"/>
      <c r="T17" s="58"/>
      <c r="U17" s="58">
        <f>U36</f>
        <v>6.2645903540736274</v>
      </c>
      <c r="V17" s="58"/>
      <c r="W17" s="132">
        <f>SUM(X17:AA17)</f>
        <v>5.7464483045197587</v>
      </c>
      <c r="X17" s="58"/>
      <c r="Y17" s="58"/>
      <c r="Z17" s="58">
        <f>Z36</f>
        <v>5.7464483045197587</v>
      </c>
      <c r="AA17" s="54"/>
      <c r="AB17" s="132">
        <f>SUM(AC17:AF17)</f>
        <v>5.7464483045197587</v>
      </c>
      <c r="AC17" s="58"/>
      <c r="AD17" s="58"/>
      <c r="AE17" s="58">
        <f>AE36</f>
        <v>5.7464483045197587</v>
      </c>
      <c r="AF17" s="54"/>
      <c r="AG17" s="132">
        <f>SUM(AH17:AK17)</f>
        <v>5.7464483045197587</v>
      </c>
      <c r="AH17" s="58"/>
      <c r="AI17" s="58"/>
      <c r="AJ17" s="58">
        <f>AJ36</f>
        <v>5.7464483045197587</v>
      </c>
      <c r="AK17" s="54"/>
    </row>
    <row r="18" spans="1:37" x14ac:dyDescent="0.25">
      <c r="A18" s="15" t="s">
        <v>26</v>
      </c>
      <c r="B18" s="16" t="s">
        <v>27</v>
      </c>
      <c r="C18" s="56">
        <f>SUM(D18:G18)</f>
        <v>1.1628406338186164</v>
      </c>
      <c r="D18" s="53">
        <f>D8*D19/100</f>
        <v>0</v>
      </c>
      <c r="E18" s="53">
        <f>E8*E19/100</f>
        <v>0</v>
      </c>
      <c r="F18" s="53">
        <f>F8*F19/100</f>
        <v>0.56490118195019035</v>
      </c>
      <c r="G18" s="55">
        <f>G8*G19/100</f>
        <v>0.5979394518684259</v>
      </c>
      <c r="H18" s="56">
        <f>SUM(I18:L18)</f>
        <v>0.49669648483520107</v>
      </c>
      <c r="I18" s="53">
        <f>I8*I19/100</f>
        <v>0</v>
      </c>
      <c r="J18" s="53">
        <f>J8*J19/100</f>
        <v>0</v>
      </c>
      <c r="K18" s="53">
        <f>K8*K19/100</f>
        <v>0.2895769838443063</v>
      </c>
      <c r="L18" s="55">
        <f>L8*L19/100</f>
        <v>0.20711950099089477</v>
      </c>
      <c r="M18" s="56">
        <f>SUM(N18:Q18)</f>
        <v>1.338705495874954</v>
      </c>
      <c r="N18" s="53">
        <f>N8*N19/100</f>
        <v>0</v>
      </c>
      <c r="O18" s="53">
        <f>O8*O19/100</f>
        <v>0</v>
      </c>
      <c r="P18" s="53">
        <f>P8*P19/100</f>
        <v>0.65033044460102973</v>
      </c>
      <c r="Q18" s="55">
        <f>Q8*Q19/100</f>
        <v>0.68837505127392418</v>
      </c>
      <c r="R18" s="56">
        <f>SUM(S18:V18)</f>
        <v>1.7792961963300504</v>
      </c>
      <c r="S18" s="53">
        <f>S8*S19/100</f>
        <v>0</v>
      </c>
      <c r="T18" s="53">
        <f>T8*T19/100</f>
        <v>0</v>
      </c>
      <c r="U18" s="53">
        <f>U8*U19/100</f>
        <v>0.86439619633005049</v>
      </c>
      <c r="V18" s="55">
        <v>0.91490000000000005</v>
      </c>
      <c r="W18" s="56">
        <f>SUM(X18:AA18)</f>
        <v>1.5590266630596512</v>
      </c>
      <c r="X18" s="53">
        <f>X8*X19/100</f>
        <v>0</v>
      </c>
      <c r="Y18" s="53">
        <f>Y8*Y19/100</f>
        <v>0</v>
      </c>
      <c r="Z18" s="53">
        <f>Z8*Z19/100</f>
        <v>0.75736352283624209</v>
      </c>
      <c r="AA18" s="55">
        <f>AA8*AA19/100</f>
        <v>0.80166314022340912</v>
      </c>
      <c r="AB18" s="56">
        <f>SUM(AC18:AF18)</f>
        <v>1.5590266630596512</v>
      </c>
      <c r="AC18" s="53">
        <f>AC8*AC19/100</f>
        <v>0</v>
      </c>
      <c r="AD18" s="53">
        <f>AD8*AD19/100</f>
        <v>0</v>
      </c>
      <c r="AE18" s="53">
        <f>AE8*AE19/100</f>
        <v>0.75736352283624209</v>
      </c>
      <c r="AF18" s="55">
        <f>AF8*AF19/100</f>
        <v>0.80166314022340912</v>
      </c>
      <c r="AG18" s="56">
        <f>SUM(AH18:AK18)</f>
        <v>1.5590266630596512</v>
      </c>
      <c r="AH18" s="53">
        <f>AH8*AH19/100</f>
        <v>0</v>
      </c>
      <c r="AI18" s="53">
        <f>AI8*AI19/100</f>
        <v>0</v>
      </c>
      <c r="AJ18" s="53">
        <f>AJ8*AJ19/100</f>
        <v>0.75736352283624209</v>
      </c>
      <c r="AK18" s="55">
        <f>AK8*AK19/100</f>
        <v>0.80166314022340912</v>
      </c>
    </row>
    <row r="19" spans="1:37" x14ac:dyDescent="0.25">
      <c r="A19" s="15" t="s">
        <v>28</v>
      </c>
      <c r="B19" s="16" t="s">
        <v>29</v>
      </c>
      <c r="C19" s="56">
        <f>IF(C8=0,0,C18/C8*100)</f>
        <v>11.617266188686068</v>
      </c>
      <c r="D19" s="47">
        <f>'Баланс энергия'!D19</f>
        <v>0</v>
      </c>
      <c r="E19" s="47">
        <f>'Баланс энергия'!E19</f>
        <v>0</v>
      </c>
      <c r="F19" s="47">
        <f>'Баланс энергия'!F19</f>
        <v>5.6436000000000002</v>
      </c>
      <c r="G19" s="47">
        <f>'Баланс энергия'!G19</f>
        <v>7.3543000000000003</v>
      </c>
      <c r="H19" s="56">
        <f>IF(H8=0,0,H18/H8*100)</f>
        <v>5.8980193777529655</v>
      </c>
      <c r="I19" s="47">
        <f>'Баланс энергия'!I19</f>
        <v>0</v>
      </c>
      <c r="J19" s="47">
        <f>'Баланс энергия'!J19</f>
        <v>0</v>
      </c>
      <c r="K19" s="47">
        <f>'Баланс энергия'!K19</f>
        <v>3.4385801273219205</v>
      </c>
      <c r="L19" s="47">
        <f>'Баланс энергия'!L19</f>
        <v>3.856340903212689</v>
      </c>
      <c r="M19" s="56">
        <f>IF(M8=0,0,M18/M8*100)</f>
        <v>11.617352992223621</v>
      </c>
      <c r="N19" s="47">
        <f>'Баланс энергия'!N19</f>
        <v>0</v>
      </c>
      <c r="O19" s="47">
        <f>'Баланс энергия'!O19</f>
        <v>0</v>
      </c>
      <c r="P19" s="47">
        <f>'Баланс энергия'!P19</f>
        <v>5.6436000000000002</v>
      </c>
      <c r="Q19" s="47">
        <f>'Баланс энергия'!Q19</f>
        <v>7.3543000000000003</v>
      </c>
      <c r="R19" s="56">
        <f>IF(R8=0,0,R18/R8*100)</f>
        <v>11.616936835494931</v>
      </c>
      <c r="S19" s="47">
        <f>'Баланс энергия'!S19</f>
        <v>0</v>
      </c>
      <c r="T19" s="47">
        <f>'Баланс энергия'!T19</f>
        <v>0</v>
      </c>
      <c r="U19" s="47">
        <f>'Баланс энергия'!U19</f>
        <v>5.6436000000000002</v>
      </c>
      <c r="V19" s="47">
        <f>'Баланс энергия'!V19</f>
        <v>7.3543000000000003</v>
      </c>
      <c r="W19" s="56">
        <f>IF(W8=0,0,W18/W8*100)</f>
        <v>11.617304782113031</v>
      </c>
      <c r="X19" s="47">
        <f>'Баланс энергия'!X19</f>
        <v>0</v>
      </c>
      <c r="Y19" s="47">
        <f>'Баланс энергия'!Y19</f>
        <v>0</v>
      </c>
      <c r="Z19" s="47">
        <f>'Баланс энергия'!Z19</f>
        <v>5.6436000000000002</v>
      </c>
      <c r="AA19" s="47">
        <f>'Баланс энергия'!AA19</f>
        <v>7.3543000000000003</v>
      </c>
      <c r="AB19" s="56">
        <f>IF(AB8=0,0,AB18/AB8*100)</f>
        <v>11.617304782113031</v>
      </c>
      <c r="AC19" s="47">
        <f>'Баланс энергия'!AC19</f>
        <v>0</v>
      </c>
      <c r="AD19" s="47">
        <f>'Баланс энергия'!AD19</f>
        <v>0</v>
      </c>
      <c r="AE19" s="47">
        <f>'Баланс энергия'!AE19</f>
        <v>5.6436000000000002</v>
      </c>
      <c r="AF19" s="47">
        <f>'Баланс энергия'!AF19</f>
        <v>7.3543000000000003</v>
      </c>
      <c r="AG19" s="56">
        <f>IF(AG8=0,0,AG18/AG8*100)</f>
        <v>11.617304782113031</v>
      </c>
      <c r="AH19" s="47">
        <f>'Баланс энергия'!AH19</f>
        <v>0</v>
      </c>
      <c r="AI19" s="47">
        <f>'Баланс энергия'!AI19</f>
        <v>0</v>
      </c>
      <c r="AJ19" s="47">
        <f>'Баланс энергия'!AJ19</f>
        <v>5.6436000000000002</v>
      </c>
      <c r="AK19" s="47">
        <f>'Баланс энергия'!AK19</f>
        <v>7.3543000000000003</v>
      </c>
    </row>
    <row r="20" spans="1:37" ht="30" customHeight="1" x14ac:dyDescent="0.25">
      <c r="A20" s="15" t="s">
        <v>30</v>
      </c>
      <c r="B20" s="16" t="s">
        <v>50</v>
      </c>
      <c r="C20" s="56">
        <f>SUM(D20:G20)</f>
        <v>0</v>
      </c>
      <c r="D20" s="59"/>
      <c r="E20" s="59"/>
      <c r="F20" s="59"/>
      <c r="G20" s="60"/>
      <c r="H20" s="56">
        <f>SUM(I20:L20)</f>
        <v>0</v>
      </c>
      <c r="I20" s="59"/>
      <c r="J20" s="59"/>
      <c r="K20" s="59"/>
      <c r="L20" s="60"/>
      <c r="M20" s="56">
        <f>SUM(N20:Q20)</f>
        <v>0</v>
      </c>
      <c r="N20" s="59"/>
      <c r="O20" s="59"/>
      <c r="P20" s="59"/>
      <c r="Q20" s="60"/>
      <c r="R20" s="56">
        <f>SUM(S20:V20)</f>
        <v>0</v>
      </c>
      <c r="S20" s="59"/>
      <c r="T20" s="59"/>
      <c r="U20" s="59"/>
      <c r="V20" s="60"/>
      <c r="W20" s="56">
        <f>SUM(X20:AA20)</f>
        <v>0</v>
      </c>
      <c r="X20" s="59"/>
      <c r="Y20" s="59"/>
      <c r="Z20" s="59"/>
      <c r="AA20" s="60"/>
      <c r="AB20" s="56">
        <f>SUM(AC20:AF20)</f>
        <v>0</v>
      </c>
      <c r="AC20" s="59"/>
      <c r="AD20" s="59"/>
      <c r="AE20" s="59"/>
      <c r="AF20" s="60"/>
      <c r="AG20" s="56">
        <f>SUM(AH20:AK20)</f>
        <v>0</v>
      </c>
      <c r="AH20" s="59"/>
      <c r="AI20" s="59"/>
      <c r="AJ20" s="59"/>
      <c r="AK20" s="60"/>
    </row>
    <row r="21" spans="1:37" ht="30" x14ac:dyDescent="0.25">
      <c r="A21" s="15" t="s">
        <v>31</v>
      </c>
      <c r="B21" s="16" t="s">
        <v>49</v>
      </c>
      <c r="C21" s="56">
        <f>SUM(D21:G21)</f>
        <v>8.8467486699979254</v>
      </c>
      <c r="D21" s="47">
        <f>D22+D23+D24</f>
        <v>0</v>
      </c>
      <c r="E21" s="47">
        <f>E22+E23+E24</f>
        <v>0</v>
      </c>
      <c r="F21" s="47">
        <f>F22+F23+F24</f>
        <v>1.3142140880572071</v>
      </c>
      <c r="G21" s="48">
        <f>G8-G18-G20</f>
        <v>7.5325345819407179</v>
      </c>
      <c r="H21" s="56">
        <f>SUM(I21:L21)</f>
        <v>7.9247150606865944</v>
      </c>
      <c r="I21" s="47">
        <f>I22+I23+I24</f>
        <v>0</v>
      </c>
      <c r="J21" s="47">
        <f>J22+J23+J24</f>
        <v>0</v>
      </c>
      <c r="K21" s="47">
        <f>K22+K23+K24</f>
        <v>2.7609530398093098</v>
      </c>
      <c r="L21" s="48">
        <f>L8-L18-L20</f>
        <v>5.163762020877285</v>
      </c>
      <c r="M21" s="56">
        <f>SUM(N21:Q21)</f>
        <v>10.184620831310347</v>
      </c>
      <c r="N21" s="47">
        <f>N22+N23+N24</f>
        <v>0</v>
      </c>
      <c r="O21" s="47">
        <f>O22+O23+O24</f>
        <v>0</v>
      </c>
      <c r="P21" s="47">
        <f>P22+P23+P24</f>
        <v>1.5128249448481954</v>
      </c>
      <c r="Q21" s="48">
        <f>Q8-Q18-Q20</f>
        <v>8.6717958864621512</v>
      </c>
      <c r="R21" s="56">
        <f>SUM(S21:V21)</f>
        <v>13.537101073675807</v>
      </c>
      <c r="S21" s="47">
        <f>S22+S23+S24</f>
        <v>0</v>
      </c>
      <c r="T21" s="47">
        <f>T22+T23+T24</f>
        <v>0</v>
      </c>
      <c r="U21" s="47">
        <f>U22+U23+U24</f>
        <v>2.0109775198294009</v>
      </c>
      <c r="V21" s="48">
        <f>V8-V18-V20</f>
        <v>11.526123553846405</v>
      </c>
      <c r="W21" s="56">
        <f>SUM(X21:AA21)</f>
        <v>11.860838721380105</v>
      </c>
      <c r="X21" s="47">
        <f>X22+X23+X24</f>
        <v>0</v>
      </c>
      <c r="Y21" s="47">
        <f>Y22+Y23+Y24</f>
        <v>0</v>
      </c>
      <c r="Z21" s="47">
        <f>Z22+Z23+Z24</f>
        <v>1.7618975862352395</v>
      </c>
      <c r="AA21" s="48">
        <f>AA8-AA18-AA20</f>
        <v>10.098941135144866</v>
      </c>
      <c r="AB21" s="56">
        <f>SUM(AC21:AF21)</f>
        <v>11.860838721380105</v>
      </c>
      <c r="AC21" s="47">
        <f>AC22+AC23+AC24</f>
        <v>0</v>
      </c>
      <c r="AD21" s="47">
        <f>AD22+AD23+AD24</f>
        <v>0</v>
      </c>
      <c r="AE21" s="47">
        <f>AE22+AE23+AE24</f>
        <v>1.7618975862352395</v>
      </c>
      <c r="AF21" s="48">
        <f>AF8-AF18-AF20</f>
        <v>10.098941135144866</v>
      </c>
      <c r="AG21" s="56">
        <f>SUM(AH21:AK21)</f>
        <v>11.860838721380105</v>
      </c>
      <c r="AH21" s="47">
        <f>AH22+AH23+AH24</f>
        <v>0</v>
      </c>
      <c r="AI21" s="47">
        <f>AI22+AI23+AI24</f>
        <v>0</v>
      </c>
      <c r="AJ21" s="47">
        <f>AJ22+AJ23+AJ24</f>
        <v>1.7618975862352395</v>
      </c>
      <c r="AK21" s="48">
        <f>AK8-AK18-AK20</f>
        <v>10.098941135144866</v>
      </c>
    </row>
    <row r="22" spans="1:37" ht="36" customHeight="1" x14ac:dyDescent="0.25">
      <c r="A22" s="15" t="s">
        <v>32</v>
      </c>
      <c r="B22" s="17" t="s">
        <v>33</v>
      </c>
      <c r="C22" s="56">
        <f>SUM(D22:G22)</f>
        <v>8.8467492260061924</v>
      </c>
      <c r="D22" s="59"/>
      <c r="E22" s="59"/>
      <c r="F22" s="58">
        <f>'Баланс энергия'!F22/4379.88*1000</f>
        <v>1.3142140880572071</v>
      </c>
      <c r="G22" s="58">
        <f>'Баланс энергия'!G22/4379.88*1000</f>
        <v>7.5325351379489849</v>
      </c>
      <c r="H22" s="56">
        <f>SUM(I22:L22)</f>
        <v>7.9247150606865944</v>
      </c>
      <c r="I22" s="59"/>
      <c r="J22" s="59"/>
      <c r="K22" s="58">
        <f>'Баланс энергия'!K22/4379.88*1000</f>
        <v>2.7609530398093098</v>
      </c>
      <c r="L22" s="58">
        <f>'Баланс энергия'!L22/4379.88*1000</f>
        <v>5.163762020877285</v>
      </c>
      <c r="M22" s="56">
        <f>SUM(N22:Q22)</f>
        <v>10.184604202357587</v>
      </c>
      <c r="N22" s="59"/>
      <c r="O22" s="59"/>
      <c r="P22" s="58">
        <f>'Баланс энергия'!P22/2189.94273678667*1000</f>
        <v>1.5128249448481954</v>
      </c>
      <c r="Q22" s="58">
        <f>'Баланс энергия'!Q22/2189.94273678667*1000</f>
        <v>8.6717792575093924</v>
      </c>
      <c r="R22" s="56">
        <f>SUM(S22:V22)</f>
        <v>13.537099359340253</v>
      </c>
      <c r="S22" s="59"/>
      <c r="T22" s="59"/>
      <c r="U22" s="58">
        <f>'Баланс энергия'!U22/2189.93*1000</f>
        <v>2.0109775198294009</v>
      </c>
      <c r="V22" s="58">
        <f>'Баланс энергия'!V22/2189.93*1000</f>
        <v>11.526121839510852</v>
      </c>
      <c r="W22" s="56">
        <f>SUM(X22:AA22)</f>
        <v>11.860827237275908</v>
      </c>
      <c r="X22" s="59"/>
      <c r="Y22" s="59"/>
      <c r="Z22" s="58">
        <f>'Баланс энергия'!Z22/4379.88*1000</f>
        <v>1.7618975862352395</v>
      </c>
      <c r="AA22" s="58">
        <f>'Баланс энергия'!AA22/4379.88*1000</f>
        <v>10.098929651040669</v>
      </c>
      <c r="AB22" s="56">
        <f>SUM(AC22:AF22)</f>
        <v>11.860827237275908</v>
      </c>
      <c r="AC22" s="59"/>
      <c r="AD22" s="59"/>
      <c r="AE22" s="58">
        <f>'Баланс энергия'!AE22/4379.88*1000</f>
        <v>1.7618975862352395</v>
      </c>
      <c r="AF22" s="58">
        <f>'Баланс энергия'!AF22/4379.88*1000</f>
        <v>10.098929651040669</v>
      </c>
      <c r="AG22" s="56">
        <f>SUM(AH22:AK22)</f>
        <v>11.860827237275908</v>
      </c>
      <c r="AH22" s="59"/>
      <c r="AI22" s="59"/>
      <c r="AJ22" s="58">
        <f>'Баланс энергия'!AJ22/4379.88*1000</f>
        <v>1.7618975862352395</v>
      </c>
      <c r="AK22" s="58">
        <f>'Баланс энергия'!AK22/4379.88*1000</f>
        <v>10.098929651040669</v>
      </c>
    </row>
    <row r="23" spans="1:37" x14ac:dyDescent="0.25">
      <c r="A23" s="15" t="s">
        <v>34</v>
      </c>
      <c r="B23" s="16" t="s">
        <v>35</v>
      </c>
      <c r="C23" s="56">
        <f>SUM(D23:G23)</f>
        <v>0</v>
      </c>
      <c r="D23" s="52"/>
      <c r="E23" s="59"/>
      <c r="F23" s="58"/>
      <c r="G23" s="58"/>
      <c r="H23" s="56">
        <f>SUM(I23:L23)</f>
        <v>0</v>
      </c>
      <c r="I23" s="52"/>
      <c r="J23" s="59"/>
      <c r="K23" s="58"/>
      <c r="L23" s="58"/>
      <c r="M23" s="56">
        <f>SUM(N23:Q23)</f>
        <v>0</v>
      </c>
      <c r="N23" s="52"/>
      <c r="O23" s="59"/>
      <c r="P23" s="58"/>
      <c r="Q23" s="58"/>
      <c r="R23" s="56">
        <f>SUM(S23:V23)</f>
        <v>0</v>
      </c>
      <c r="S23" s="52"/>
      <c r="T23" s="59"/>
      <c r="U23" s="59"/>
      <c r="V23" s="63"/>
      <c r="W23" s="56">
        <f>SUM(X23:AA23)</f>
        <v>0</v>
      </c>
      <c r="X23" s="52"/>
      <c r="Y23" s="59"/>
      <c r="Z23" s="59"/>
      <c r="AA23" s="63"/>
      <c r="AB23" s="56">
        <f>SUM(AC23:AF23)</f>
        <v>0</v>
      </c>
      <c r="AC23" s="52"/>
      <c r="AD23" s="59"/>
      <c r="AE23" s="59"/>
      <c r="AF23" s="63"/>
      <c r="AG23" s="56">
        <f>SUM(AH23:AK23)</f>
        <v>0</v>
      </c>
      <c r="AH23" s="52"/>
      <c r="AI23" s="59"/>
      <c r="AJ23" s="59"/>
      <c r="AK23" s="63"/>
    </row>
    <row r="24" spans="1:37" ht="20.25" customHeight="1" thickBot="1" x14ac:dyDescent="0.3">
      <c r="A24" s="18" t="s">
        <v>36</v>
      </c>
      <c r="B24" s="19" t="s">
        <v>37</v>
      </c>
      <c r="C24" s="67">
        <f>SUM(D24:G24)</f>
        <v>0</v>
      </c>
      <c r="D24" s="64"/>
      <c r="E24" s="59"/>
      <c r="F24" s="59"/>
      <c r="G24" s="68"/>
      <c r="H24" s="67">
        <f>SUM(I24:L24)</f>
        <v>0</v>
      </c>
      <c r="I24" s="64"/>
      <c r="J24" s="59"/>
      <c r="K24" s="59"/>
      <c r="L24" s="68"/>
      <c r="M24" s="67">
        <f>SUM(N24:Q24)</f>
        <v>0</v>
      </c>
      <c r="N24" s="64"/>
      <c r="O24" s="59"/>
      <c r="P24" s="59"/>
      <c r="Q24" s="68"/>
      <c r="R24" s="67">
        <f>SUM(S24:V24)</f>
        <v>0</v>
      </c>
      <c r="S24" s="64"/>
      <c r="T24" s="59"/>
      <c r="U24" s="59"/>
      <c r="V24" s="68"/>
      <c r="W24" s="67">
        <f>SUM(X24:AA24)</f>
        <v>0</v>
      </c>
      <c r="X24" s="64"/>
      <c r="Y24" s="59"/>
      <c r="Z24" s="59"/>
      <c r="AA24" s="68"/>
      <c r="AB24" s="67">
        <f>SUM(AC24:AF24)</f>
        <v>0</v>
      </c>
      <c r="AC24" s="64"/>
      <c r="AD24" s="59"/>
      <c r="AE24" s="59"/>
      <c r="AF24" s="68"/>
      <c r="AG24" s="67">
        <f>SUM(AH24:AK24)</f>
        <v>0</v>
      </c>
      <c r="AH24" s="64"/>
      <c r="AI24" s="59"/>
      <c r="AJ24" s="59"/>
      <c r="AK24" s="68"/>
    </row>
    <row r="25" spans="1:37" ht="15.75" thickBot="1" x14ac:dyDescent="0.3">
      <c r="A25" s="20"/>
      <c r="B25" s="21" t="s">
        <v>38</v>
      </c>
      <c r="C25" s="133"/>
      <c r="D25" s="134">
        <f>D8-D18-D20-D22-D23-D24-E11-F11-G11</f>
        <v>0</v>
      </c>
      <c r="E25" s="134">
        <f>E8-E18-E20-E22-E23-E24-F12-G12</f>
        <v>0</v>
      </c>
      <c r="F25" s="134">
        <f>F8-F18-F20-F22-F23-F24-G13</f>
        <v>0</v>
      </c>
      <c r="G25" s="135">
        <f>G8-G18-G20-G22-G23-G24</f>
        <v>-5.5600826698309902E-7</v>
      </c>
      <c r="H25" s="133"/>
      <c r="I25" s="134">
        <f>I8-I18-I20-I22-I23-I24-J11-K11-L11</f>
        <v>0</v>
      </c>
      <c r="J25" s="134">
        <f>J8-J18-J20-J22-J23-J24-K12-L12</f>
        <v>0</v>
      </c>
      <c r="K25" s="134">
        <f>K8-K18-K20-K22-K23-K24-L13</f>
        <v>0</v>
      </c>
      <c r="L25" s="135">
        <f>L8-L18-L20-L22-L23-L24</f>
        <v>0</v>
      </c>
      <c r="M25" s="133"/>
      <c r="N25" s="134">
        <f>N8-N18-N20-N22-N23-N24-O11-P11-Q11</f>
        <v>0</v>
      </c>
      <c r="O25" s="134">
        <f>O8-O18-O20-O22-O23-O24-P12-Q12</f>
        <v>0</v>
      </c>
      <c r="P25" s="134">
        <f>P8-P18-P20-P22-P23-P24-Q13</f>
        <v>0</v>
      </c>
      <c r="Q25" s="135">
        <f>Q8-Q18-Q20-Q22-Q23-Q24</f>
        <v>1.6628952758779292E-5</v>
      </c>
      <c r="R25" s="133"/>
      <c r="S25" s="134">
        <f>S8-S18-S20-S22-S23-S24-T11-U11-V11</f>
        <v>0</v>
      </c>
      <c r="T25" s="134">
        <f>T8-T18-T20-T22-T23-T24-U12-V12</f>
        <v>0</v>
      </c>
      <c r="U25" s="134">
        <f>U8-U18-U20-U22-U23-U24-V13</f>
        <v>0</v>
      </c>
      <c r="V25" s="135">
        <f>V8-V18-V20-V22-V23-V24</f>
        <v>1.7143355535154114E-6</v>
      </c>
      <c r="W25" s="133"/>
      <c r="X25" s="134">
        <f>X8-X18-X20-X22-X23-X24-Y11-Z11-AA11</f>
        <v>0</v>
      </c>
      <c r="Y25" s="134">
        <f>Y8-Y18-Y20-Y22-Y23-Y24-Z12-AA12</f>
        <v>0</v>
      </c>
      <c r="Z25" s="134">
        <f>Z8-Z18-Z20-Z22-Z23-Z24-AA13</f>
        <v>0</v>
      </c>
      <c r="AA25" s="135">
        <f>AA8-AA18-AA20-AA22-AA23-AA24</f>
        <v>1.1484104197378997E-5</v>
      </c>
      <c r="AB25" s="133"/>
      <c r="AC25" s="134">
        <f>AC8-AC18-AC20-AC22-AC23-AC24-AD11-AE11-AF11</f>
        <v>0</v>
      </c>
      <c r="AD25" s="134">
        <f>AD8-AD18-AD20-AD22-AD23-AD24-AE12-AF12</f>
        <v>0</v>
      </c>
      <c r="AE25" s="134">
        <f>AE8-AE18-AE20-AE22-AE23-AE24-AF13</f>
        <v>0</v>
      </c>
      <c r="AF25" s="135">
        <f>AF8-AF18-AF20-AF22-AF23-AF24</f>
        <v>1.1484104197378997E-5</v>
      </c>
      <c r="AG25" s="133"/>
      <c r="AH25" s="134">
        <f>AH8-AH18-AH20-AH22-AH23-AH24-AI11-AJ11-AK11</f>
        <v>0</v>
      </c>
      <c r="AI25" s="134">
        <f>AI8-AI18-AI20-AI22-AI23-AI24-AJ12-AK12</f>
        <v>0</v>
      </c>
      <c r="AJ25" s="134">
        <f>AJ8-AJ18-AJ20-AJ22-AJ23-AJ24-AK13</f>
        <v>0</v>
      </c>
      <c r="AK25" s="135">
        <f>AK8-AK18-AK20-AK22-AK23-AK24</f>
        <v>1.1484104197378997E-5</v>
      </c>
    </row>
    <row r="26" spans="1:37" ht="16.5" customHeight="1" x14ac:dyDescent="0.25">
      <c r="A26" s="8"/>
      <c r="B26" s="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45"/>
      <c r="O26" s="145"/>
      <c r="P26" s="145"/>
      <c r="Q26" s="145"/>
      <c r="R26" s="145"/>
      <c r="S26" s="145"/>
      <c r="T26" s="122"/>
      <c r="U26" s="147"/>
      <c r="V26" s="122"/>
      <c r="W26" s="122"/>
      <c r="X26" s="122"/>
      <c r="Y26" s="122"/>
      <c r="Z26" s="122"/>
      <c r="AA26" s="122"/>
    </row>
    <row r="27" spans="1:37" ht="15.75" customHeight="1" x14ac:dyDescent="0.25">
      <c r="A27" s="8"/>
      <c r="B27" s="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O27" s="145"/>
      <c r="P27" s="122"/>
      <c r="Q27" s="122"/>
      <c r="R27" s="122"/>
      <c r="S27" s="122"/>
      <c r="T27" s="122"/>
      <c r="U27" s="122"/>
      <c r="V27" s="147"/>
      <c r="W27" s="122"/>
      <c r="X27" s="122"/>
      <c r="Y27" s="122"/>
      <c r="Z27" s="122"/>
      <c r="AA27" s="122"/>
    </row>
    <row r="28" spans="1:37" ht="15.75" customHeight="1" x14ac:dyDescent="0.25">
      <c r="A28" s="8"/>
      <c r="B28" s="8" t="s">
        <v>39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8"/>
      <c r="O28" s="145"/>
      <c r="P28" s="122"/>
      <c r="Q28" s="122"/>
      <c r="R28" s="142"/>
      <c r="S28" s="122"/>
      <c r="T28" s="122"/>
      <c r="U28" s="122"/>
      <c r="V28" s="147"/>
      <c r="W28" s="122"/>
      <c r="X28" s="122"/>
      <c r="Y28" s="122"/>
      <c r="Z28" s="122"/>
      <c r="AA28" s="122"/>
    </row>
    <row r="29" spans="1:37" ht="14.25" customHeight="1" x14ac:dyDescent="0.25">
      <c r="A29" s="8"/>
      <c r="B29" s="8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O29" s="120"/>
      <c r="P29" s="170"/>
      <c r="Q29" s="120"/>
      <c r="R29" s="193"/>
      <c r="S29" s="120"/>
      <c r="T29" s="120"/>
      <c r="U29" s="120"/>
      <c r="V29" s="147"/>
      <c r="W29" s="122"/>
      <c r="X29" s="120"/>
      <c r="Y29" s="120"/>
      <c r="Z29" s="120"/>
      <c r="AA29" s="120"/>
    </row>
    <row r="30" spans="1:37" ht="13.5" customHeight="1" thickBot="1" x14ac:dyDescent="0.3">
      <c r="A30" s="8"/>
      <c r="B30" s="23" t="s">
        <v>40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</row>
    <row r="31" spans="1:37" ht="29.25" x14ac:dyDescent="0.25">
      <c r="A31" s="24" t="s">
        <v>41</v>
      </c>
      <c r="B31" s="25" t="s">
        <v>42</v>
      </c>
      <c r="C31" s="169" t="s">
        <v>4</v>
      </c>
      <c r="D31" s="155" t="s">
        <v>5</v>
      </c>
      <c r="E31" s="155" t="s">
        <v>6</v>
      </c>
      <c r="F31" s="155" t="s">
        <v>7</v>
      </c>
      <c r="G31" s="156" t="s">
        <v>8</v>
      </c>
      <c r="H31" s="169" t="s">
        <v>4</v>
      </c>
      <c r="I31" s="155" t="s">
        <v>5</v>
      </c>
      <c r="J31" s="155" t="s">
        <v>6</v>
      </c>
      <c r="K31" s="155" t="s">
        <v>7</v>
      </c>
      <c r="L31" s="156" t="s">
        <v>8</v>
      </c>
      <c r="M31" s="110" t="s">
        <v>4</v>
      </c>
      <c r="N31" s="110" t="s">
        <v>5</v>
      </c>
      <c r="O31" s="110" t="s">
        <v>6</v>
      </c>
      <c r="P31" s="110" t="s">
        <v>7</v>
      </c>
      <c r="Q31" s="111" t="s">
        <v>8</v>
      </c>
      <c r="R31" s="110" t="s">
        <v>4</v>
      </c>
      <c r="S31" s="110" t="s">
        <v>5</v>
      </c>
      <c r="T31" s="110" t="s">
        <v>6</v>
      </c>
      <c r="U31" s="110" t="s">
        <v>7</v>
      </c>
      <c r="V31" s="111" t="s">
        <v>8</v>
      </c>
      <c r="W31" s="110" t="s">
        <v>4</v>
      </c>
      <c r="X31" s="110" t="s">
        <v>5</v>
      </c>
      <c r="Y31" s="110" t="s">
        <v>6</v>
      </c>
      <c r="Z31" s="110" t="s">
        <v>7</v>
      </c>
      <c r="AA31" s="111" t="s">
        <v>8</v>
      </c>
      <c r="AB31" s="155" t="s">
        <v>4</v>
      </c>
      <c r="AC31" s="155" t="s">
        <v>5</v>
      </c>
      <c r="AD31" s="155" t="s">
        <v>6</v>
      </c>
      <c r="AE31" s="155" t="s">
        <v>7</v>
      </c>
      <c r="AF31" s="156" t="s">
        <v>8</v>
      </c>
      <c r="AG31" s="155" t="s">
        <v>4</v>
      </c>
      <c r="AH31" s="155" t="s">
        <v>5</v>
      </c>
      <c r="AI31" s="155" t="s">
        <v>6</v>
      </c>
      <c r="AJ31" s="155" t="s">
        <v>7</v>
      </c>
      <c r="AK31" s="156" t="s">
        <v>8</v>
      </c>
    </row>
    <row r="32" spans="1:37" x14ac:dyDescent="0.25">
      <c r="A32" s="153">
        <v>1</v>
      </c>
      <c r="B32" s="27" t="s">
        <v>64</v>
      </c>
      <c r="C32" s="197">
        <f>SUM(D32:G32)</f>
        <v>0.23155885549375782</v>
      </c>
      <c r="D32" s="184"/>
      <c r="E32" s="184"/>
      <c r="F32" s="57">
        <f>'Баланс энергия'!F31/4379.88*1000</f>
        <v>0.23155885549375782</v>
      </c>
      <c r="G32" s="194"/>
      <c r="H32" s="197">
        <f>SUM(I32:L32)</f>
        <v>0.94050013111905229</v>
      </c>
      <c r="I32" s="184"/>
      <c r="J32" s="184"/>
      <c r="K32" s="57">
        <f>'Баланс энергия'!K31/2554.93*1000</f>
        <v>0.94050013111905229</v>
      </c>
      <c r="L32" s="194"/>
      <c r="M32" s="197">
        <f>SUM(N32:Q32)</f>
        <v>1.5049270756276427</v>
      </c>
      <c r="N32" s="184"/>
      <c r="O32" s="184"/>
      <c r="P32" s="57">
        <f>'Баланс энергия'!P31/2189.94*1000</f>
        <v>1.5049270756276427</v>
      </c>
      <c r="Q32" s="194"/>
      <c r="R32" s="197">
        <f>SUM(S32:V32)</f>
        <v>1.9837529795336857</v>
      </c>
      <c r="S32" s="184"/>
      <c r="T32" s="184"/>
      <c r="U32" s="57">
        <f>'Баланс энергия'!U31/2189.94*1000</f>
        <v>1.9837529795336857</v>
      </c>
      <c r="V32" s="194"/>
      <c r="W32" s="197">
        <f>SUM(X32:AA32)</f>
        <v>1.7443400275806642</v>
      </c>
      <c r="X32" s="184"/>
      <c r="Y32" s="184"/>
      <c r="Z32" s="57">
        <f>'Баланс энергия'!Z31/4379.88*1000</f>
        <v>1.7443400275806642</v>
      </c>
      <c r="AA32" s="194"/>
      <c r="AB32" s="197">
        <f>SUM(AC32:AF32)</f>
        <v>1.7443400275806642</v>
      </c>
      <c r="AC32" s="184"/>
      <c r="AD32" s="184"/>
      <c r="AE32" s="57">
        <f>'Баланс энергия'!AE31/4379.88*1000</f>
        <v>1.7443400275806642</v>
      </c>
      <c r="AF32" s="194"/>
      <c r="AG32" s="197">
        <f>SUM(AH32:AK32)</f>
        <v>1.7443400275806642</v>
      </c>
      <c r="AH32" s="184"/>
      <c r="AI32" s="184"/>
      <c r="AJ32" s="57">
        <f>'Баланс энергия'!AJ31/4379.88*1000</f>
        <v>1.7443400275806642</v>
      </c>
      <c r="AK32" s="194"/>
    </row>
    <row r="33" spans="1:37" x14ac:dyDescent="0.25">
      <c r="A33" s="153">
        <v>2</v>
      </c>
      <c r="B33" s="27" t="s">
        <v>65</v>
      </c>
      <c r="C33" s="197">
        <f>SUM(D33:G33)</f>
        <v>3.5069682274400207</v>
      </c>
      <c r="D33" s="198"/>
      <c r="E33" s="198"/>
      <c r="F33" s="57">
        <f>'Баланс энергия'!F32/4379.88*1000</f>
        <v>3.5069682274400207</v>
      </c>
      <c r="G33" s="198"/>
      <c r="H33" s="197">
        <f>SUM(I33:L33)</f>
        <v>5.5924631986003526</v>
      </c>
      <c r="I33" s="198"/>
      <c r="J33" s="198"/>
      <c r="K33" s="57">
        <f>'Баланс энергия'!K32/2554.93*1000</f>
        <v>5.5924631986003526</v>
      </c>
      <c r="L33" s="198"/>
      <c r="M33" s="202">
        <f>SUM(N33:Q33)</f>
        <v>2.0499999999999998</v>
      </c>
      <c r="N33" s="198"/>
      <c r="O33" s="198"/>
      <c r="P33" s="57">
        <v>2.0499999999999998</v>
      </c>
      <c r="Q33" s="198"/>
      <c r="R33" s="197">
        <f>SUM(S33:V33)</f>
        <v>2.0499999999999998</v>
      </c>
      <c r="S33" s="198"/>
      <c r="T33" s="198"/>
      <c r="U33" s="57">
        <v>2.0499999999999998</v>
      </c>
      <c r="V33" s="198"/>
      <c r="W33" s="197">
        <f>SUM(X33:AA33)</f>
        <v>2.0499999999999998</v>
      </c>
      <c r="X33" s="198"/>
      <c r="Y33" s="198"/>
      <c r="Z33" s="57">
        <v>2.0499999999999998</v>
      </c>
      <c r="AA33" s="198"/>
      <c r="AB33" s="197">
        <f>SUM(AC33:AF33)</f>
        <v>2.0499999999999998</v>
      </c>
      <c r="AC33" s="198"/>
      <c r="AD33" s="198"/>
      <c r="AE33" s="57">
        <v>2.0499999999999998</v>
      </c>
      <c r="AF33" s="198"/>
      <c r="AG33" s="197">
        <f>SUM(AH33:AK33)</f>
        <v>2.0499999999999998</v>
      </c>
      <c r="AH33" s="198"/>
      <c r="AI33" s="198"/>
      <c r="AJ33" s="57">
        <v>2.0499999999999998</v>
      </c>
      <c r="AK33" s="198"/>
    </row>
    <row r="34" spans="1:37" x14ac:dyDescent="0.25">
      <c r="A34" s="153">
        <v>3</v>
      </c>
      <c r="B34" s="168" t="s">
        <v>70</v>
      </c>
      <c r="C34" s="197">
        <f>SUM(D34:G34)</f>
        <v>1.5024840863219997</v>
      </c>
      <c r="D34" s="57"/>
      <c r="E34" s="198"/>
      <c r="F34" s="57">
        <f>'Баланс энергия'!F33/4379.88*1000</f>
        <v>1.5024840863219997</v>
      </c>
      <c r="G34" s="198"/>
      <c r="H34" s="197">
        <f>SUM(I34:L34)</f>
        <v>2.4157205872567942</v>
      </c>
      <c r="I34" s="57"/>
      <c r="J34" s="198"/>
      <c r="K34" s="57">
        <f>'Баланс энергия'!K33/2554.93*1000</f>
        <v>2.4157205872567942</v>
      </c>
      <c r="L34" s="198"/>
      <c r="M34" s="202">
        <f>SUM(N34:Q34)</f>
        <v>1.6733791793382466</v>
      </c>
      <c r="N34" s="57"/>
      <c r="O34" s="198"/>
      <c r="P34" s="57">
        <f>'Баланс энергия'!P33/2189.94*1000</f>
        <v>1.6733791793382466</v>
      </c>
      <c r="Q34" s="198"/>
      <c r="R34" s="197">
        <f>SUM(S34:V34)</f>
        <v>2.2308373745399415</v>
      </c>
      <c r="S34" s="57"/>
      <c r="T34" s="198"/>
      <c r="U34" s="57">
        <f>'Баланс энергия'!U33/2189.94*1000</f>
        <v>2.2308373745399415</v>
      </c>
      <c r="V34" s="198"/>
      <c r="W34" s="197">
        <f>SUM(X34:AA34)</f>
        <v>1.9521082769390945</v>
      </c>
      <c r="X34" s="57"/>
      <c r="Y34" s="198"/>
      <c r="Z34" s="57">
        <f>'Баланс энергия'!Z33/4379.88*1000</f>
        <v>1.9521082769390945</v>
      </c>
      <c r="AA34" s="198"/>
      <c r="AB34" s="197">
        <f>SUM(AC34:AF34)</f>
        <v>1.9521082769390945</v>
      </c>
      <c r="AC34" s="57"/>
      <c r="AD34" s="198"/>
      <c r="AE34" s="57">
        <f>'Баланс энергия'!AE33/4379.88*1000</f>
        <v>1.9521082769390945</v>
      </c>
      <c r="AF34" s="198"/>
      <c r="AG34" s="197">
        <f>SUM(AH34:AK34)</f>
        <v>1.9521082769390945</v>
      </c>
      <c r="AH34" s="57"/>
      <c r="AI34" s="198"/>
      <c r="AJ34" s="57">
        <f>'Баланс энергия'!AJ33/4379.88*1000</f>
        <v>1.9521082769390945</v>
      </c>
      <c r="AK34" s="198"/>
    </row>
    <row r="35" spans="1:37" ht="15.75" thickBot="1" x14ac:dyDescent="0.3">
      <c r="A35" s="28"/>
      <c r="B35" s="29" t="s">
        <v>43</v>
      </c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</row>
    <row r="36" spans="1:37" ht="15.75" thickBot="1" x14ac:dyDescent="0.3">
      <c r="A36" s="30"/>
      <c r="B36" s="31" t="s">
        <v>44</v>
      </c>
      <c r="C36" s="207">
        <f t="shared" ref="C36:AK36" si="0">SUM(C32:C33)</f>
        <v>3.7385270829337784</v>
      </c>
      <c r="D36" s="207">
        <f t="shared" si="0"/>
        <v>0</v>
      </c>
      <c r="E36" s="207">
        <f t="shared" si="0"/>
        <v>0</v>
      </c>
      <c r="F36" s="207">
        <f t="shared" si="0"/>
        <v>3.7385270829337784</v>
      </c>
      <c r="G36" s="208">
        <f t="shared" si="0"/>
        <v>0</v>
      </c>
      <c r="H36" s="207">
        <f t="shared" si="0"/>
        <v>6.5329633297194052</v>
      </c>
      <c r="I36" s="207">
        <f t="shared" si="0"/>
        <v>0</v>
      </c>
      <c r="J36" s="207">
        <f t="shared" si="0"/>
        <v>0</v>
      </c>
      <c r="K36" s="207">
        <f t="shared" si="0"/>
        <v>6.5329633297194052</v>
      </c>
      <c r="L36" s="208">
        <f t="shared" si="0"/>
        <v>0</v>
      </c>
      <c r="M36" s="207">
        <f>SUM(M32:M34)</f>
        <v>5.2283062549658892</v>
      </c>
      <c r="N36" s="207">
        <f t="shared" si="0"/>
        <v>0</v>
      </c>
      <c r="O36" s="207">
        <f t="shared" si="0"/>
        <v>0</v>
      </c>
      <c r="P36" s="207">
        <f>SUM(P32:P34)</f>
        <v>5.2283062549658892</v>
      </c>
      <c r="Q36" s="208">
        <f t="shared" si="0"/>
        <v>0</v>
      </c>
      <c r="R36" s="207">
        <f>SUM(R32:R34)</f>
        <v>6.2645903540736274</v>
      </c>
      <c r="S36" s="207">
        <f t="shared" si="0"/>
        <v>0</v>
      </c>
      <c r="T36" s="207">
        <f t="shared" si="0"/>
        <v>0</v>
      </c>
      <c r="U36" s="207">
        <f>SUM(U32:U34)</f>
        <v>6.2645903540736274</v>
      </c>
      <c r="V36" s="208">
        <f t="shared" si="0"/>
        <v>0</v>
      </c>
      <c r="W36" s="207">
        <f>SUM(W32:W34)</f>
        <v>5.7464483045197587</v>
      </c>
      <c r="X36" s="207">
        <f t="shared" si="0"/>
        <v>0</v>
      </c>
      <c r="Y36" s="207">
        <f t="shared" si="0"/>
        <v>0</v>
      </c>
      <c r="Z36" s="207">
        <f>SUM(Z32:Z34)</f>
        <v>5.7464483045197587</v>
      </c>
      <c r="AA36" s="208">
        <f t="shared" si="0"/>
        <v>0</v>
      </c>
      <c r="AB36" s="207">
        <f>SUM(AB32:AB34)</f>
        <v>5.7464483045197587</v>
      </c>
      <c r="AC36" s="207">
        <f t="shared" si="0"/>
        <v>0</v>
      </c>
      <c r="AD36" s="207">
        <f t="shared" si="0"/>
        <v>0</v>
      </c>
      <c r="AE36" s="207">
        <f>SUM(AE32:AE34)</f>
        <v>5.7464483045197587</v>
      </c>
      <c r="AF36" s="208">
        <f t="shared" si="0"/>
        <v>0</v>
      </c>
      <c r="AG36" s="207">
        <f>SUM(AG32:AG34)</f>
        <v>5.7464483045197587</v>
      </c>
      <c r="AH36" s="207">
        <f t="shared" si="0"/>
        <v>0</v>
      </c>
      <c r="AI36" s="207">
        <f t="shared" si="0"/>
        <v>0</v>
      </c>
      <c r="AJ36" s="207">
        <f>SUM(AJ32:AJ34)</f>
        <v>5.7464483045197587</v>
      </c>
      <c r="AK36" s="208">
        <f t="shared" si="0"/>
        <v>0</v>
      </c>
    </row>
    <row r="37" spans="1:37" x14ac:dyDescent="0.25">
      <c r="A37" s="2"/>
      <c r="B37" s="2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</row>
    <row r="38" spans="1:37" ht="15.75" thickBot="1" x14ac:dyDescent="0.3">
      <c r="A38" s="2"/>
      <c r="B38" s="23" t="s">
        <v>45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</row>
    <row r="39" spans="1:37" ht="29.25" x14ac:dyDescent="0.25">
      <c r="A39" s="24" t="s">
        <v>41</v>
      </c>
      <c r="B39" s="25" t="s">
        <v>42</v>
      </c>
      <c r="C39" s="155" t="s">
        <v>4</v>
      </c>
      <c r="D39" s="155" t="s">
        <v>5</v>
      </c>
      <c r="E39" s="155" t="s">
        <v>6</v>
      </c>
      <c r="F39" s="155" t="s">
        <v>7</v>
      </c>
      <c r="G39" s="156" t="s">
        <v>8</v>
      </c>
      <c r="H39" s="155" t="s">
        <v>4</v>
      </c>
      <c r="I39" s="155" t="s">
        <v>5</v>
      </c>
      <c r="J39" s="155" t="s">
        <v>6</v>
      </c>
      <c r="K39" s="155" t="s">
        <v>7</v>
      </c>
      <c r="L39" s="156" t="s">
        <v>8</v>
      </c>
      <c r="M39" s="110" t="s">
        <v>4</v>
      </c>
      <c r="N39" s="110" t="s">
        <v>5</v>
      </c>
      <c r="O39" s="110" t="s">
        <v>6</v>
      </c>
      <c r="P39" s="110" t="s">
        <v>7</v>
      </c>
      <c r="Q39" s="111" t="s">
        <v>8</v>
      </c>
      <c r="R39" s="110" t="s">
        <v>4</v>
      </c>
      <c r="S39" s="110" t="s">
        <v>5</v>
      </c>
      <c r="T39" s="110" t="s">
        <v>6</v>
      </c>
      <c r="U39" s="110" t="s">
        <v>7</v>
      </c>
      <c r="V39" s="111" t="s">
        <v>8</v>
      </c>
      <c r="W39" s="110" t="s">
        <v>4</v>
      </c>
      <c r="X39" s="110" t="s">
        <v>5</v>
      </c>
      <c r="Y39" s="110" t="s">
        <v>6</v>
      </c>
      <c r="Z39" s="110" t="s">
        <v>7</v>
      </c>
      <c r="AA39" s="111" t="s">
        <v>8</v>
      </c>
      <c r="AB39" s="155" t="s">
        <v>4</v>
      </c>
      <c r="AC39" s="155" t="s">
        <v>5</v>
      </c>
      <c r="AD39" s="155" t="s">
        <v>6</v>
      </c>
      <c r="AE39" s="155" t="s">
        <v>7</v>
      </c>
      <c r="AF39" s="156" t="s">
        <v>8</v>
      </c>
      <c r="AG39" s="155" t="s">
        <v>4</v>
      </c>
      <c r="AH39" s="155" t="s">
        <v>5</v>
      </c>
      <c r="AI39" s="155" t="s">
        <v>6</v>
      </c>
      <c r="AJ39" s="155" t="s">
        <v>7</v>
      </c>
      <c r="AK39" s="156" t="s">
        <v>8</v>
      </c>
    </row>
    <row r="40" spans="1:37" x14ac:dyDescent="0.25">
      <c r="A40" s="15"/>
      <c r="B40" s="16"/>
      <c r="C40" s="104"/>
      <c r="D40" s="105"/>
      <c r="E40" s="105"/>
      <c r="F40" s="105"/>
      <c r="G40" s="106"/>
      <c r="H40" s="104"/>
      <c r="I40" s="105"/>
      <c r="J40" s="105"/>
      <c r="K40" s="105"/>
      <c r="L40" s="106"/>
      <c r="M40" s="104">
        <f>SUM(N40:Q40)</f>
        <v>0</v>
      </c>
      <c r="N40" s="105"/>
      <c r="O40" s="105"/>
      <c r="P40" s="105"/>
      <c r="Q40" s="106"/>
      <c r="R40" s="104">
        <f>SUM(S40:V40)</f>
        <v>0</v>
      </c>
      <c r="S40" s="105"/>
      <c r="T40" s="105"/>
      <c r="U40" s="105"/>
      <c r="V40" s="106"/>
      <c r="W40" s="104">
        <f>SUM(X40:AA40)</f>
        <v>0</v>
      </c>
      <c r="X40" s="105"/>
      <c r="Y40" s="105"/>
      <c r="Z40" s="105"/>
      <c r="AA40" s="106"/>
      <c r="AB40" s="104">
        <f>SUM(AC40:AF40)</f>
        <v>0</v>
      </c>
      <c r="AC40" s="105"/>
      <c r="AD40" s="105"/>
      <c r="AE40" s="105"/>
      <c r="AF40" s="106"/>
      <c r="AG40" s="104">
        <f>SUM(AH40:AK40)</f>
        <v>0</v>
      </c>
      <c r="AH40" s="105"/>
      <c r="AI40" s="105"/>
      <c r="AJ40" s="105"/>
      <c r="AK40" s="106"/>
    </row>
    <row r="41" spans="1:37" x14ac:dyDescent="0.25">
      <c r="A41" s="4"/>
      <c r="B41" s="26"/>
      <c r="C41" s="104"/>
      <c r="D41" s="105"/>
      <c r="E41" s="105"/>
      <c r="F41" s="105"/>
      <c r="G41" s="106"/>
      <c r="H41" s="104"/>
      <c r="I41" s="105"/>
      <c r="J41" s="105"/>
      <c r="K41" s="105"/>
      <c r="L41" s="106"/>
      <c r="M41" s="104">
        <f>SUM(N41:Q41)</f>
        <v>0</v>
      </c>
      <c r="N41" s="105"/>
      <c r="O41" s="105"/>
      <c r="P41" s="105"/>
      <c r="Q41" s="106"/>
      <c r="R41" s="104">
        <f>SUM(S41:V41)</f>
        <v>0</v>
      </c>
      <c r="S41" s="105"/>
      <c r="T41" s="105"/>
      <c r="U41" s="105"/>
      <c r="V41" s="106"/>
      <c r="W41" s="104">
        <f>SUM(X41:AA41)</f>
        <v>0</v>
      </c>
      <c r="X41" s="105"/>
      <c r="Y41" s="105"/>
      <c r="Z41" s="105"/>
      <c r="AA41" s="106"/>
      <c r="AB41" s="104">
        <f>SUM(AC41:AF41)</f>
        <v>0</v>
      </c>
      <c r="AC41" s="105"/>
      <c r="AD41" s="105"/>
      <c r="AE41" s="105"/>
      <c r="AF41" s="106"/>
      <c r="AG41" s="104">
        <f>SUM(AH41:AK41)</f>
        <v>0</v>
      </c>
      <c r="AH41" s="105"/>
      <c r="AI41" s="105"/>
      <c r="AJ41" s="105"/>
      <c r="AK41" s="106"/>
    </row>
    <row r="42" spans="1:37" x14ac:dyDescent="0.25">
      <c r="A42" s="4"/>
      <c r="B42" s="26"/>
      <c r="C42" s="104"/>
      <c r="D42" s="105"/>
      <c r="E42" s="105"/>
      <c r="F42" s="105"/>
      <c r="G42" s="106"/>
      <c r="H42" s="104"/>
      <c r="I42" s="105"/>
      <c r="J42" s="105"/>
      <c r="K42" s="105"/>
      <c r="L42" s="106"/>
      <c r="M42" s="104">
        <f>SUM(N42:Q42)</f>
        <v>0</v>
      </c>
      <c r="N42" s="105"/>
      <c r="O42" s="105"/>
      <c r="P42" s="105"/>
      <c r="Q42" s="106"/>
      <c r="R42" s="104">
        <f>SUM(S42:V42)</f>
        <v>0</v>
      </c>
      <c r="S42" s="105"/>
      <c r="T42" s="105"/>
      <c r="U42" s="105"/>
      <c r="V42" s="106"/>
      <c r="W42" s="104">
        <f>SUM(X42:AA42)</f>
        <v>0</v>
      </c>
      <c r="X42" s="105"/>
      <c r="Y42" s="105"/>
      <c r="Z42" s="105"/>
      <c r="AA42" s="106"/>
      <c r="AB42" s="104">
        <f>SUM(AC42:AF42)</f>
        <v>0</v>
      </c>
      <c r="AC42" s="105"/>
      <c r="AD42" s="105"/>
      <c r="AE42" s="105"/>
      <c r="AF42" s="106"/>
      <c r="AG42" s="104">
        <f>SUM(AH42:AK42)</f>
        <v>0</v>
      </c>
      <c r="AH42" s="105"/>
      <c r="AI42" s="105"/>
      <c r="AJ42" s="105"/>
      <c r="AK42" s="106"/>
    </row>
    <row r="43" spans="1:37" x14ac:dyDescent="0.25">
      <c r="A43" s="4"/>
      <c r="B43" s="26"/>
      <c r="C43" s="104"/>
      <c r="D43" s="105"/>
      <c r="E43" s="105"/>
      <c r="F43" s="105"/>
      <c r="G43" s="106"/>
      <c r="H43" s="104"/>
      <c r="I43" s="105"/>
      <c r="J43" s="105"/>
      <c r="K43" s="105"/>
      <c r="L43" s="106"/>
      <c r="M43" s="104">
        <f>SUM(N43:Q43)</f>
        <v>0</v>
      </c>
      <c r="N43" s="105"/>
      <c r="O43" s="105"/>
      <c r="P43" s="105"/>
      <c r="Q43" s="106"/>
      <c r="R43" s="104">
        <f>SUM(S43:V43)</f>
        <v>0</v>
      </c>
      <c r="S43" s="105"/>
      <c r="T43" s="105"/>
      <c r="U43" s="105"/>
      <c r="V43" s="106"/>
      <c r="W43" s="104">
        <f>SUM(X43:AA43)</f>
        <v>0</v>
      </c>
      <c r="X43" s="105"/>
      <c r="Y43" s="105"/>
      <c r="Z43" s="105"/>
      <c r="AA43" s="106"/>
      <c r="AB43" s="104">
        <f>SUM(AC43:AF43)</f>
        <v>0</v>
      </c>
      <c r="AC43" s="105"/>
      <c r="AD43" s="105"/>
      <c r="AE43" s="105"/>
      <c r="AF43" s="106"/>
      <c r="AG43" s="104">
        <f>SUM(AH43:AK43)</f>
        <v>0</v>
      </c>
      <c r="AH43" s="105"/>
      <c r="AI43" s="105"/>
      <c r="AJ43" s="105"/>
      <c r="AK43" s="106"/>
    </row>
    <row r="44" spans="1:37" x14ac:dyDescent="0.25">
      <c r="A44" s="4"/>
      <c r="B44" s="26"/>
      <c r="C44" s="104"/>
      <c r="D44" s="105"/>
      <c r="E44" s="105"/>
      <c r="F44" s="105"/>
      <c r="G44" s="106"/>
      <c r="H44" s="104"/>
      <c r="I44" s="105"/>
      <c r="J44" s="105"/>
      <c r="K44" s="105"/>
      <c r="L44" s="106"/>
      <c r="M44" s="104">
        <f>SUM(N44:Q44)</f>
        <v>0</v>
      </c>
      <c r="N44" s="105"/>
      <c r="O44" s="105"/>
      <c r="P44" s="105"/>
      <c r="Q44" s="106"/>
      <c r="R44" s="104">
        <f>SUM(S44:V44)</f>
        <v>0</v>
      </c>
      <c r="S44" s="105"/>
      <c r="T44" s="105"/>
      <c r="U44" s="105"/>
      <c r="V44" s="106"/>
      <c r="W44" s="104">
        <f>SUM(X44:AA44)</f>
        <v>0</v>
      </c>
      <c r="X44" s="105"/>
      <c r="Y44" s="105"/>
      <c r="Z44" s="105"/>
      <c r="AA44" s="106"/>
      <c r="AB44" s="104">
        <f>SUM(AC44:AF44)</f>
        <v>0</v>
      </c>
      <c r="AC44" s="105"/>
      <c r="AD44" s="105"/>
      <c r="AE44" s="105"/>
      <c r="AF44" s="106"/>
      <c r="AG44" s="104">
        <f>SUM(AH44:AK44)</f>
        <v>0</v>
      </c>
      <c r="AH44" s="105"/>
      <c r="AI44" s="105"/>
      <c r="AJ44" s="105"/>
      <c r="AK44" s="106"/>
    </row>
    <row r="45" spans="1:37" ht="15.75" thickBot="1" x14ac:dyDescent="0.3">
      <c r="A45" s="5"/>
      <c r="B45" s="29" t="s">
        <v>43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</row>
    <row r="46" spans="1:37" ht="15.75" thickBot="1" x14ac:dyDescent="0.3">
      <c r="A46" s="30"/>
      <c r="B46" s="31" t="s">
        <v>44</v>
      </c>
      <c r="C46" s="113">
        <f t="shared" ref="C46:Q46" si="1">SUM(C40:C44)</f>
        <v>0</v>
      </c>
      <c r="D46" s="113">
        <f t="shared" si="1"/>
        <v>0</v>
      </c>
      <c r="E46" s="113">
        <f t="shared" si="1"/>
        <v>0</v>
      </c>
      <c r="F46" s="113">
        <f t="shared" si="1"/>
        <v>0</v>
      </c>
      <c r="G46" s="114">
        <f t="shared" si="1"/>
        <v>0</v>
      </c>
      <c r="H46" s="113">
        <f t="shared" si="1"/>
        <v>0</v>
      </c>
      <c r="I46" s="113">
        <f t="shared" si="1"/>
        <v>0</v>
      </c>
      <c r="J46" s="113">
        <f t="shared" si="1"/>
        <v>0</v>
      </c>
      <c r="K46" s="113">
        <f t="shared" si="1"/>
        <v>0</v>
      </c>
      <c r="L46" s="114">
        <f t="shared" si="1"/>
        <v>0</v>
      </c>
      <c r="M46" s="113">
        <f t="shared" si="1"/>
        <v>0</v>
      </c>
      <c r="N46" s="113">
        <f t="shared" si="1"/>
        <v>0</v>
      </c>
      <c r="O46" s="113">
        <f t="shared" si="1"/>
        <v>0</v>
      </c>
      <c r="P46" s="113">
        <f t="shared" si="1"/>
        <v>0</v>
      </c>
      <c r="Q46" s="114">
        <f t="shared" si="1"/>
        <v>0</v>
      </c>
      <c r="R46" s="113">
        <f t="shared" ref="R46:AK46" si="2">SUM(R40:R44)</f>
        <v>0</v>
      </c>
      <c r="S46" s="113">
        <f t="shared" si="2"/>
        <v>0</v>
      </c>
      <c r="T46" s="113">
        <f t="shared" si="2"/>
        <v>0</v>
      </c>
      <c r="U46" s="113">
        <f t="shared" si="2"/>
        <v>0</v>
      </c>
      <c r="V46" s="114">
        <f t="shared" si="2"/>
        <v>0</v>
      </c>
      <c r="W46" s="113">
        <f t="shared" si="2"/>
        <v>0</v>
      </c>
      <c r="X46" s="113">
        <f t="shared" si="2"/>
        <v>0</v>
      </c>
      <c r="Y46" s="113">
        <f t="shared" si="2"/>
        <v>0</v>
      </c>
      <c r="Z46" s="113">
        <f t="shared" si="2"/>
        <v>0</v>
      </c>
      <c r="AA46" s="114">
        <f t="shared" si="2"/>
        <v>0</v>
      </c>
      <c r="AB46" s="113">
        <f t="shared" si="2"/>
        <v>0</v>
      </c>
      <c r="AC46" s="113">
        <f t="shared" si="2"/>
        <v>0</v>
      </c>
      <c r="AD46" s="113">
        <f t="shared" si="2"/>
        <v>0</v>
      </c>
      <c r="AE46" s="113">
        <f t="shared" si="2"/>
        <v>0</v>
      </c>
      <c r="AF46" s="114">
        <f t="shared" si="2"/>
        <v>0</v>
      </c>
      <c r="AG46" s="113">
        <f t="shared" si="2"/>
        <v>0</v>
      </c>
      <c r="AH46" s="113">
        <f t="shared" si="2"/>
        <v>0</v>
      </c>
      <c r="AI46" s="113">
        <f t="shared" si="2"/>
        <v>0</v>
      </c>
      <c r="AJ46" s="113">
        <f t="shared" si="2"/>
        <v>0</v>
      </c>
      <c r="AK46" s="114">
        <f t="shared" si="2"/>
        <v>0</v>
      </c>
    </row>
    <row r="47" spans="1:37" x14ac:dyDescent="0.25">
      <c r="A47" s="2"/>
      <c r="B47" s="2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</row>
    <row r="48" spans="1:37" ht="15.75" thickBot="1" x14ac:dyDescent="0.3">
      <c r="A48" s="2"/>
      <c r="B48" s="23" t="s">
        <v>46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</row>
    <row r="49" spans="1:37" ht="29.25" x14ac:dyDescent="0.25">
      <c r="A49" s="24" t="s">
        <v>41</v>
      </c>
      <c r="B49" s="25" t="s">
        <v>47</v>
      </c>
      <c r="C49" s="154" t="s">
        <v>4</v>
      </c>
      <c r="D49" s="155" t="s">
        <v>5</v>
      </c>
      <c r="E49" s="155" t="s">
        <v>6</v>
      </c>
      <c r="F49" s="155" t="s">
        <v>7</v>
      </c>
      <c r="G49" s="156" t="s">
        <v>8</v>
      </c>
      <c r="H49" s="154" t="s">
        <v>4</v>
      </c>
      <c r="I49" s="155" t="s">
        <v>5</v>
      </c>
      <c r="J49" s="155" t="s">
        <v>6</v>
      </c>
      <c r="K49" s="155" t="s">
        <v>7</v>
      </c>
      <c r="L49" s="156" t="s">
        <v>8</v>
      </c>
      <c r="M49" s="138" t="s">
        <v>4</v>
      </c>
      <c r="N49" s="110" t="s">
        <v>5</v>
      </c>
      <c r="O49" s="110" t="s">
        <v>6</v>
      </c>
      <c r="P49" s="110" t="s">
        <v>7</v>
      </c>
      <c r="Q49" s="111" t="s">
        <v>8</v>
      </c>
      <c r="R49" s="138" t="s">
        <v>4</v>
      </c>
      <c r="S49" s="110" t="s">
        <v>5</v>
      </c>
      <c r="T49" s="110" t="s">
        <v>6</v>
      </c>
      <c r="U49" s="110" t="s">
        <v>7</v>
      </c>
      <c r="V49" s="111" t="s">
        <v>8</v>
      </c>
      <c r="W49" s="138" t="s">
        <v>4</v>
      </c>
      <c r="X49" s="110" t="s">
        <v>5</v>
      </c>
      <c r="Y49" s="110" t="s">
        <v>6</v>
      </c>
      <c r="Z49" s="110" t="s">
        <v>7</v>
      </c>
      <c r="AA49" s="111" t="s">
        <v>8</v>
      </c>
      <c r="AB49" s="155" t="s">
        <v>4</v>
      </c>
      <c r="AC49" s="155" t="s">
        <v>5</v>
      </c>
      <c r="AD49" s="155" t="s">
        <v>6</v>
      </c>
      <c r="AE49" s="155" t="s">
        <v>7</v>
      </c>
      <c r="AF49" s="156" t="s">
        <v>8</v>
      </c>
      <c r="AG49" s="155" t="s">
        <v>4</v>
      </c>
      <c r="AH49" s="155" t="s">
        <v>5</v>
      </c>
      <c r="AI49" s="155" t="s">
        <v>6</v>
      </c>
      <c r="AJ49" s="155" t="s">
        <v>7</v>
      </c>
      <c r="AK49" s="156" t="s">
        <v>8</v>
      </c>
    </row>
    <row r="50" spans="1:37" x14ac:dyDescent="0.25">
      <c r="A50" s="15"/>
      <c r="B50" s="27" t="s">
        <v>48</v>
      </c>
      <c r="C50" s="202">
        <f>C22</f>
        <v>8.8467492260061924</v>
      </c>
      <c r="D50" s="184"/>
      <c r="E50" s="184">
        <f>E22</f>
        <v>0</v>
      </c>
      <c r="F50" s="194">
        <f>F22</f>
        <v>1.3142140880572071</v>
      </c>
      <c r="G50" s="194"/>
      <c r="H50" s="202">
        <f>H22</f>
        <v>7.9247150606865944</v>
      </c>
      <c r="I50" s="184"/>
      <c r="J50" s="184">
        <f>J22</f>
        <v>0</v>
      </c>
      <c r="K50" s="194">
        <f>K22</f>
        <v>2.7609530398093098</v>
      </c>
      <c r="L50" s="194"/>
      <c r="M50" s="202">
        <f>SUM(N50:Q50)</f>
        <v>10.184604202357587</v>
      </c>
      <c r="N50" s="184">
        <f>N22</f>
        <v>0</v>
      </c>
      <c r="O50" s="184"/>
      <c r="P50" s="184">
        <f>P22</f>
        <v>1.5128249448481954</v>
      </c>
      <c r="Q50" s="194">
        <f>Q22</f>
        <v>8.6717792575093924</v>
      </c>
      <c r="R50" s="202">
        <f>SUM(S50:V50)</f>
        <v>13.537099359340253</v>
      </c>
      <c r="S50" s="184">
        <f>S22</f>
        <v>0</v>
      </c>
      <c r="T50" s="184"/>
      <c r="U50" s="184">
        <f>U22</f>
        <v>2.0109775198294009</v>
      </c>
      <c r="V50" s="194">
        <f>V22</f>
        <v>11.526121839510852</v>
      </c>
      <c r="W50" s="202">
        <f>SUM(X50:AA50)</f>
        <v>11.860827237275908</v>
      </c>
      <c r="X50" s="184">
        <f>X22</f>
        <v>0</v>
      </c>
      <c r="Y50" s="184"/>
      <c r="Z50" s="184">
        <f>Z22</f>
        <v>1.7618975862352395</v>
      </c>
      <c r="AA50" s="194">
        <f>AA22</f>
        <v>10.098929651040669</v>
      </c>
      <c r="AB50" s="202">
        <f>SUM(AC50:AF50)</f>
        <v>11.860827237275908</v>
      </c>
      <c r="AC50" s="184"/>
      <c r="AD50" s="184"/>
      <c r="AE50" s="184">
        <f>AE22</f>
        <v>1.7618975862352395</v>
      </c>
      <c r="AF50" s="194">
        <f>AF22</f>
        <v>10.098929651040669</v>
      </c>
      <c r="AG50" s="202">
        <f>SUM(AH50:AK50)</f>
        <v>11.860827237275908</v>
      </c>
      <c r="AH50" s="184"/>
      <c r="AI50" s="184"/>
      <c r="AJ50" s="184">
        <f>AJ22</f>
        <v>1.7618975862352395</v>
      </c>
      <c r="AK50" s="194">
        <f>AK22</f>
        <v>10.098929651040669</v>
      </c>
    </row>
    <row r="51" spans="1:37" x14ac:dyDescent="0.25">
      <c r="A51" s="15"/>
      <c r="B51" s="27"/>
      <c r="C51" s="202"/>
      <c r="D51" s="184"/>
      <c r="E51" s="184"/>
      <c r="F51" s="184"/>
      <c r="G51" s="194"/>
      <c r="H51" s="202"/>
      <c r="I51" s="184"/>
      <c r="J51" s="184"/>
      <c r="K51" s="184"/>
      <c r="L51" s="194"/>
      <c r="M51" s="202">
        <f>SUM(N51:Q51)</f>
        <v>0</v>
      </c>
      <c r="N51" s="184"/>
      <c r="O51" s="184"/>
      <c r="P51" s="184"/>
      <c r="Q51" s="194"/>
      <c r="R51" s="202">
        <f>SUM(S51:V51)</f>
        <v>0</v>
      </c>
      <c r="S51" s="184"/>
      <c r="T51" s="184"/>
      <c r="U51" s="184"/>
      <c r="V51" s="194"/>
      <c r="W51" s="202">
        <f>SUM(X51:AA51)</f>
        <v>0</v>
      </c>
      <c r="X51" s="184"/>
      <c r="Y51" s="184"/>
      <c r="Z51" s="184"/>
      <c r="AA51" s="194"/>
      <c r="AB51" s="202">
        <f>SUM(AC51:AF51)</f>
        <v>0</v>
      </c>
      <c r="AC51" s="184"/>
      <c r="AD51" s="184"/>
      <c r="AE51" s="184"/>
      <c r="AF51" s="194"/>
      <c r="AG51" s="202">
        <f>SUM(AH51:AK51)</f>
        <v>0</v>
      </c>
      <c r="AH51" s="184"/>
      <c r="AI51" s="184"/>
      <c r="AJ51" s="184"/>
      <c r="AK51" s="194"/>
    </row>
    <row r="52" spans="1:37" x14ac:dyDescent="0.25">
      <c r="A52" s="15"/>
      <c r="B52" s="27"/>
      <c r="C52" s="202"/>
      <c r="D52" s="184"/>
      <c r="E52" s="184"/>
      <c r="F52" s="184"/>
      <c r="G52" s="194"/>
      <c r="H52" s="202"/>
      <c r="I52" s="184"/>
      <c r="J52" s="184"/>
      <c r="K52" s="184"/>
      <c r="L52" s="194"/>
      <c r="M52" s="202">
        <f>SUM(N52:Q52)</f>
        <v>0</v>
      </c>
      <c r="N52" s="184"/>
      <c r="O52" s="184"/>
      <c r="P52" s="184"/>
      <c r="Q52" s="194"/>
      <c r="R52" s="202">
        <f>SUM(S52:V52)</f>
        <v>0</v>
      </c>
      <c r="S52" s="184"/>
      <c r="T52" s="184"/>
      <c r="U52" s="184"/>
      <c r="V52" s="194"/>
      <c r="W52" s="202">
        <f>SUM(X52:AA52)</f>
        <v>0</v>
      </c>
      <c r="X52" s="184"/>
      <c r="Y52" s="184"/>
      <c r="Z52" s="184"/>
      <c r="AA52" s="194"/>
      <c r="AB52" s="202">
        <f>SUM(AC52:AF52)</f>
        <v>0</v>
      </c>
      <c r="AC52" s="184"/>
      <c r="AD52" s="184"/>
      <c r="AE52" s="184"/>
      <c r="AF52" s="194"/>
      <c r="AG52" s="202">
        <f>SUM(AH52:AK52)</f>
        <v>0</v>
      </c>
      <c r="AH52" s="184"/>
      <c r="AI52" s="184"/>
      <c r="AJ52" s="184"/>
      <c r="AK52" s="194"/>
    </row>
    <row r="53" spans="1:37" ht="15.75" thickBot="1" x14ac:dyDescent="0.3">
      <c r="A53" s="32"/>
      <c r="B53" s="29" t="s">
        <v>43</v>
      </c>
      <c r="C53" s="203"/>
      <c r="D53" s="204"/>
      <c r="E53" s="204"/>
      <c r="F53" s="204"/>
      <c r="G53" s="205"/>
      <c r="H53" s="203"/>
      <c r="I53" s="204"/>
      <c r="J53" s="204"/>
      <c r="K53" s="204"/>
      <c r="L53" s="205"/>
      <c r="M53" s="203"/>
      <c r="N53" s="204"/>
      <c r="O53" s="204"/>
      <c r="P53" s="204"/>
      <c r="Q53" s="205"/>
      <c r="R53" s="203"/>
      <c r="S53" s="204"/>
      <c r="T53" s="204"/>
      <c r="U53" s="204"/>
      <c r="V53" s="205"/>
      <c r="W53" s="203"/>
      <c r="X53" s="204"/>
      <c r="Y53" s="204"/>
      <c r="Z53" s="204"/>
      <c r="AA53" s="205"/>
      <c r="AB53" s="203"/>
      <c r="AC53" s="204"/>
      <c r="AD53" s="204"/>
      <c r="AE53" s="204"/>
      <c r="AF53" s="205"/>
      <c r="AG53" s="203"/>
      <c r="AH53" s="204"/>
      <c r="AI53" s="204"/>
      <c r="AJ53" s="204"/>
      <c r="AK53" s="205"/>
    </row>
    <row r="54" spans="1:37" ht="15.75" thickBot="1" x14ac:dyDescent="0.3">
      <c r="A54" s="30"/>
      <c r="B54" s="31" t="s">
        <v>44</v>
      </c>
      <c r="C54" s="206">
        <f t="shared" ref="C54:Q54" si="3">SUM(C50:C52)</f>
        <v>8.8467492260061924</v>
      </c>
      <c r="D54" s="200">
        <f t="shared" si="3"/>
        <v>0</v>
      </c>
      <c r="E54" s="200">
        <f t="shared" si="3"/>
        <v>0</v>
      </c>
      <c r="F54" s="200">
        <f t="shared" si="3"/>
        <v>1.3142140880572071</v>
      </c>
      <c r="G54" s="201">
        <f t="shared" si="3"/>
        <v>0</v>
      </c>
      <c r="H54" s="206">
        <f t="shared" si="3"/>
        <v>7.9247150606865944</v>
      </c>
      <c r="I54" s="200">
        <f t="shared" si="3"/>
        <v>0</v>
      </c>
      <c r="J54" s="200">
        <f t="shared" si="3"/>
        <v>0</v>
      </c>
      <c r="K54" s="200">
        <f t="shared" si="3"/>
        <v>2.7609530398093098</v>
      </c>
      <c r="L54" s="201">
        <f t="shared" si="3"/>
        <v>0</v>
      </c>
      <c r="M54" s="206">
        <f t="shared" si="3"/>
        <v>10.184604202357587</v>
      </c>
      <c r="N54" s="200">
        <f t="shared" si="3"/>
        <v>0</v>
      </c>
      <c r="O54" s="200">
        <f t="shared" si="3"/>
        <v>0</v>
      </c>
      <c r="P54" s="200">
        <f t="shared" si="3"/>
        <v>1.5128249448481954</v>
      </c>
      <c r="Q54" s="201">
        <f t="shared" si="3"/>
        <v>8.6717792575093924</v>
      </c>
      <c r="R54" s="206">
        <f t="shared" ref="R54:AK54" si="4">SUM(R50:R52)</f>
        <v>13.537099359340253</v>
      </c>
      <c r="S54" s="200">
        <f t="shared" si="4"/>
        <v>0</v>
      </c>
      <c r="T54" s="200">
        <f t="shared" si="4"/>
        <v>0</v>
      </c>
      <c r="U54" s="200">
        <f t="shared" si="4"/>
        <v>2.0109775198294009</v>
      </c>
      <c r="V54" s="201">
        <f t="shared" si="4"/>
        <v>11.526121839510852</v>
      </c>
      <c r="W54" s="206">
        <f t="shared" si="4"/>
        <v>11.860827237275908</v>
      </c>
      <c r="X54" s="200">
        <f t="shared" si="4"/>
        <v>0</v>
      </c>
      <c r="Y54" s="200">
        <f t="shared" si="4"/>
        <v>0</v>
      </c>
      <c r="Z54" s="200">
        <f t="shared" si="4"/>
        <v>1.7618975862352395</v>
      </c>
      <c r="AA54" s="201">
        <f t="shared" si="4"/>
        <v>10.098929651040669</v>
      </c>
      <c r="AB54" s="206">
        <f t="shared" si="4"/>
        <v>11.860827237275908</v>
      </c>
      <c r="AC54" s="200">
        <f t="shared" si="4"/>
        <v>0</v>
      </c>
      <c r="AD54" s="200">
        <f t="shared" si="4"/>
        <v>0</v>
      </c>
      <c r="AE54" s="200">
        <f t="shared" si="4"/>
        <v>1.7618975862352395</v>
      </c>
      <c r="AF54" s="201">
        <f t="shared" si="4"/>
        <v>10.098929651040669</v>
      </c>
      <c r="AG54" s="206">
        <f t="shared" si="4"/>
        <v>11.860827237275908</v>
      </c>
      <c r="AH54" s="200">
        <f t="shared" si="4"/>
        <v>0</v>
      </c>
      <c r="AI54" s="200">
        <f t="shared" si="4"/>
        <v>0</v>
      </c>
      <c r="AJ54" s="200">
        <f t="shared" si="4"/>
        <v>1.7618975862352395</v>
      </c>
      <c r="AK54" s="201">
        <f t="shared" si="4"/>
        <v>10.098929651040669</v>
      </c>
    </row>
    <row r="55" spans="1:37" x14ac:dyDescent="0.25">
      <c r="A55" s="1"/>
      <c r="B55" s="1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</row>
    <row r="56" spans="1:37" x14ac:dyDescent="0.25">
      <c r="A56" s="1"/>
      <c r="B56" s="1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</row>
    <row r="57" spans="1:37" x14ac:dyDescent="0.25"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1"/>
      <c r="X57" s="140"/>
    </row>
    <row r="58" spans="1:37" ht="16.5" customHeight="1" x14ac:dyDescent="0.25">
      <c r="C58" s="3"/>
      <c r="D58" s="3"/>
      <c r="E58" s="3"/>
      <c r="F58" s="3"/>
      <c r="G58" s="3"/>
      <c r="H58" s="3"/>
      <c r="I58" s="3"/>
      <c r="J58" s="3"/>
      <c r="K58" s="236" t="s">
        <v>75</v>
      </c>
      <c r="L58" s="236"/>
      <c r="M58" s="236"/>
      <c r="N58" s="236"/>
      <c r="O58" s="236"/>
      <c r="P58" s="236"/>
      <c r="Q58" s="236"/>
      <c r="R58"/>
      <c r="S58"/>
      <c r="T58"/>
      <c r="U58"/>
      <c r="V58"/>
      <c r="W58"/>
      <c r="X58" s="235" t="s">
        <v>76</v>
      </c>
      <c r="Y58" s="235"/>
      <c r="Z58" s="235"/>
      <c r="AA58" s="235"/>
    </row>
    <row r="59" spans="1:37" ht="16.5" customHeight="1" x14ac:dyDescent="0.25">
      <c r="A59" s="216"/>
      <c r="B59" s="216"/>
      <c r="C59" s="3"/>
      <c r="D59" s="3"/>
      <c r="E59" s="3"/>
      <c r="F59" s="3"/>
      <c r="G59" s="3"/>
      <c r="H59" s="3"/>
      <c r="I59" s="3"/>
      <c r="J59" s="3"/>
      <c r="K59" s="237" t="s">
        <v>79</v>
      </c>
      <c r="L59" s="237"/>
      <c r="M59" s="237"/>
      <c r="N59" s="237"/>
      <c r="O59" s="237"/>
      <c r="P59" s="237"/>
      <c r="Q59" s="237"/>
      <c r="R59"/>
      <c r="S59"/>
      <c r="T59"/>
      <c r="U59"/>
      <c r="V59"/>
      <c r="W59"/>
      <c r="X59" s="234" t="s">
        <v>77</v>
      </c>
      <c r="Y59" s="234"/>
      <c r="Z59" s="234"/>
      <c r="AA59" s="234"/>
    </row>
    <row r="60" spans="1:37" ht="19.5" customHeight="1" x14ac:dyDescent="0.35">
      <c r="B60" s="217"/>
      <c r="C60" s="211"/>
      <c r="D60" s="211"/>
      <c r="E60" s="211"/>
      <c r="F60" s="211"/>
      <c r="G60" s="211"/>
      <c r="H60" s="212"/>
      <c r="I60" s="213"/>
      <c r="J60" s="3"/>
      <c r="K60" s="3"/>
      <c r="L60" s="3"/>
      <c r="M60" s="3"/>
      <c r="N60" s="215"/>
      <c r="O60" s="215"/>
      <c r="P60" s="215"/>
      <c r="Q60" s="3"/>
      <c r="R60"/>
      <c r="S60"/>
      <c r="T60"/>
      <c r="U60"/>
      <c r="V60"/>
      <c r="W60"/>
      <c r="X60" s="234" t="s">
        <v>78</v>
      </c>
      <c r="Y60" s="234"/>
      <c r="Z60" s="234"/>
      <c r="AA60" s="234"/>
    </row>
    <row r="61" spans="1:37" x14ac:dyDescent="0.25"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37" x14ac:dyDescent="0.25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37" x14ac:dyDescent="0.25"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37" x14ac:dyDescent="0.25"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3:14" x14ac:dyDescent="0.25"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3:14" x14ac:dyDescent="0.25"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3:14" x14ac:dyDescent="0.25"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3:14" x14ac:dyDescent="0.25"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3:14" x14ac:dyDescent="0.25"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3:14" x14ac:dyDescent="0.25"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3:14" x14ac:dyDescent="0.25"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3:14" x14ac:dyDescent="0.25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3:14" x14ac:dyDescent="0.25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3:14" x14ac:dyDescent="0.25"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3:14" x14ac:dyDescent="0.25"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3:14" x14ac:dyDescent="0.25"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3:14" x14ac:dyDescent="0.25"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3:14" x14ac:dyDescent="0.25"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3:14" x14ac:dyDescent="0.25"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3:14" x14ac:dyDescent="0.25"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3:14" x14ac:dyDescent="0.25"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3:14" x14ac:dyDescent="0.25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3:14" x14ac:dyDescent="0.25"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3:14" x14ac:dyDescent="0.25"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3:14" x14ac:dyDescent="0.25"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3:14" x14ac:dyDescent="0.25"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</sheetData>
  <protectedRanges>
    <protectedRange sqref="A50:B53 A40:B45 A33:B33 A32 A35:B35" name="Диапазон1_2_1"/>
    <protectedRange sqref="B32" name="Диапазон1_1"/>
    <protectedRange sqref="A34:B34" name="Диапазон1_2_1_1"/>
  </protectedRanges>
  <mergeCells count="18">
    <mergeCell ref="K58:Q58"/>
    <mergeCell ref="X58:AA58"/>
    <mergeCell ref="K59:Q59"/>
    <mergeCell ref="X59:AA59"/>
    <mergeCell ref="X60:AA60"/>
    <mergeCell ref="R5:V5"/>
    <mergeCell ref="W5:AA5"/>
    <mergeCell ref="AB5:AF5"/>
    <mergeCell ref="AG5:AK5"/>
    <mergeCell ref="AJ1:AK1"/>
    <mergeCell ref="A3:AK3"/>
    <mergeCell ref="P1:Q1"/>
    <mergeCell ref="A5:A6"/>
    <mergeCell ref="B5:B6"/>
    <mergeCell ref="M5:Q5"/>
    <mergeCell ref="Z1:AA1"/>
    <mergeCell ref="C5:G5"/>
    <mergeCell ref="H5:L5"/>
  </mergeCells>
  <hyperlinks>
    <hyperlink ref="B35" location="'Баланс мощности'!A1" display="Добавить"/>
    <hyperlink ref="B45" location="'Баланс мощности'!A1" display="Добавить"/>
    <hyperlink ref="B53" location="'Баланс мощности'!A1" display="Добавить"/>
  </hyperlinks>
  <pageMargins left="0.28000000000000003" right="0.22" top="0.33" bottom="0.32" header="0.22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Баланс энергия</vt:lpstr>
      <vt:lpstr>Баланс мощность</vt:lpstr>
      <vt:lpstr>'Баланс мощность'!Область_печати</vt:lpstr>
      <vt:lpstr>'Баланс энергия'!Область_печати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2020-01-24T11:35:59Z</dcterms:modified>
</cp:coreProperties>
</file>