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20" i="1"/>
  <c r="K17" i="1"/>
  <c r="K16" i="1"/>
  <c r="K13" i="1"/>
  <c r="K12" i="1"/>
  <c r="K9" i="1"/>
  <c r="K8" i="1"/>
  <c r="K23" i="1"/>
  <c r="J23" i="1"/>
  <c r="J21" i="1"/>
  <c r="K19" i="1"/>
  <c r="J19" i="1"/>
  <c r="J17" i="1"/>
  <c r="K15" i="1"/>
  <c r="J15" i="1"/>
  <c r="J13" i="1"/>
  <c r="K11" i="1"/>
  <c r="J11" i="1"/>
  <c r="J9" i="1"/>
  <c r="J20" i="1"/>
  <c r="J16" i="1"/>
  <c r="J12" i="1"/>
  <c r="J8" i="1"/>
  <c r="I21" i="1"/>
  <c r="I20" i="1"/>
  <c r="I17" i="1"/>
  <c r="I16" i="1"/>
  <c r="I13" i="1"/>
  <c r="I12" i="1"/>
  <c r="I9" i="1"/>
  <c r="I8" i="1"/>
  <c r="I23" i="1"/>
  <c r="H23" i="1"/>
  <c r="K22" i="1"/>
  <c r="J22" i="1"/>
  <c r="I22" i="1"/>
  <c r="H22" i="1"/>
  <c r="I19" i="1"/>
  <c r="H19" i="1"/>
  <c r="K18" i="1"/>
  <c r="J18" i="1"/>
  <c r="I18" i="1"/>
  <c r="H18" i="1"/>
  <c r="I15" i="1"/>
  <c r="H15" i="1"/>
  <c r="K14" i="1"/>
  <c r="J14" i="1"/>
  <c r="I14" i="1"/>
  <c r="H14" i="1"/>
  <c r="I11" i="1"/>
  <c r="H11" i="1"/>
  <c r="K10" i="1"/>
  <c r="J10" i="1"/>
  <c r="I10" i="1"/>
  <c r="H10" i="1"/>
  <c r="H21" i="1"/>
  <c r="H17" i="1"/>
  <c r="H13" i="1"/>
  <c r="H9" i="1"/>
  <c r="H20" i="1" l="1"/>
  <c r="H16" i="1"/>
  <c r="H12" i="1"/>
  <c r="H8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<sst xmlns="http://schemas.openxmlformats.org/spreadsheetml/2006/main" count="49" uniqueCount="16">
  <si>
    <t>Категория надежности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</si>
  <si>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</si>
  <si>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</si>
  <si>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</si>
  <si>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</si>
  <si>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</si>
  <si>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</t>
  </si>
  <si>
    <t>300 - городская местность</t>
  </si>
  <si>
    <t>Да</t>
  </si>
  <si>
    <t>КЛ</t>
  </si>
  <si>
    <t>ВЛ</t>
  </si>
  <si>
    <t>Нет</t>
  </si>
  <si>
    <t>Мощность энергопринимающих устройств заявителя, кВт</t>
  </si>
  <si>
    <t>550*</t>
  </si>
  <si>
    <t>* При условии присоединения с учетом соблюдения Требований пункта 17 Правил технологического присоединения энергопринимающих устройств потребителей электрической энергии, объектов по производству, а также объектов электросетевого хозяйства, принадлежащих сетевым организациям и иным лицам, к электрическим сетям, утвержденных Постановлением Правительства РФ № 861 от 27.12.2004</t>
  </si>
  <si>
    <t>Стоимость технологического присоединения к электрическим сетям сетевой организации в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</si>
</sst>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2272F"/>
      <name val="Times New Roman"/>
      <family val="1"/>
      <charset val="204"/>
    </font>
    <font>
      <sz val="10"/>
      <color rgb="FF464C55"/>
      <name val="Times New Roman"/>
      <family val="1"/>
      <charset val="204"/>
    </font>
    <font>
      <b/>
      <sz val="14"/>
      <color rgb="FF464C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2" fillId="0" borderId="0" xfId="0" applyFont="1" applyAlignment="1">
      <alignment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5"/>
  <sheetViews>
    <sheetView tabSelected="1" topLeftCell="A4" zoomScale="120" zoomScaleNormal="120" workbookViewId="0">
      <selection activeCell="D12" sqref="D12"/>
    </sheetView>
  </sheetViews>
  <sheetFormatPr defaultRowHeight="15" x14ac:dyDescent="0.25"/>
  <cols>
    <col min="1" max="1" width="16" customWidth="1"/>
    <col min="4" max="4" width="13.5703125" customWidth="1"/>
    <col min="5" max="5" width="11.5703125" customWidth="1"/>
    <col min="6" max="6" width="12" customWidth="1"/>
    <col min="7" max="7" width="10.85546875" customWidth="1"/>
    <col min="8" max="8" width="12.7109375" customWidth="1"/>
    <col min="9" max="9" width="11.7109375" customWidth="1"/>
    <col min="10" max="10" width="14.7109375" customWidth="1"/>
    <col min="11" max="11" width="13.7109375" customWidth="1"/>
  </cols>
  <sheetData>
    <row r="3" spans="1:11" ht="18.75" x14ac:dyDescent="0.3">
      <c r="A3" s="13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5.75" thickBot="1" x14ac:dyDescent="0.3"/>
    <row r="5" spans="1:11" ht="78" customHeight="1" thickBot="1" x14ac:dyDescent="0.3">
      <c r="A5" s="14" t="s">
        <v>12</v>
      </c>
      <c r="B5" s="15"/>
      <c r="C5" s="16"/>
      <c r="D5" s="14">
        <v>15</v>
      </c>
      <c r="E5" s="16"/>
      <c r="F5" s="14">
        <v>150</v>
      </c>
      <c r="G5" s="16"/>
      <c r="H5" s="14">
        <v>250</v>
      </c>
      <c r="I5" s="16"/>
      <c r="J5" s="14">
        <v>670</v>
      </c>
      <c r="K5" s="16"/>
    </row>
    <row r="6" spans="1:11" ht="15.75" thickBot="1" x14ac:dyDescent="0.3">
      <c r="A6" s="14" t="s">
        <v>0</v>
      </c>
      <c r="B6" s="15"/>
      <c r="C6" s="16"/>
      <c r="D6" s="1" t="s">
        <v>1</v>
      </c>
      <c r="E6" s="1" t="s">
        <v>2</v>
      </c>
      <c r="F6" s="1" t="s">
        <v>1</v>
      </c>
      <c r="G6" s="1" t="s">
        <v>2</v>
      </c>
      <c r="H6" s="1" t="s">
        <v>1</v>
      </c>
      <c r="I6" s="1" t="s">
        <v>2</v>
      </c>
      <c r="J6" s="1" t="s">
        <v>1</v>
      </c>
      <c r="K6" s="1" t="s">
        <v>2</v>
      </c>
    </row>
    <row r="7" spans="1:11" ht="77.25" thickBot="1" x14ac:dyDescent="0.3">
      <c r="A7" s="2" t="s">
        <v>3</v>
      </c>
      <c r="B7" s="1" t="s">
        <v>4</v>
      </c>
      <c r="C7" s="1" t="s">
        <v>5</v>
      </c>
      <c r="D7" s="3"/>
      <c r="E7" s="3"/>
      <c r="F7" s="3"/>
      <c r="G7" s="3"/>
      <c r="H7" s="3"/>
      <c r="I7" s="3"/>
      <c r="J7" s="3"/>
      <c r="K7" s="3"/>
    </row>
    <row r="8" spans="1:11" ht="26.25" thickBot="1" x14ac:dyDescent="0.3">
      <c r="A8" s="4" t="s">
        <v>6</v>
      </c>
      <c r="B8" s="9" t="s">
        <v>8</v>
      </c>
      <c r="C8" s="1" t="s">
        <v>9</v>
      </c>
      <c r="D8" s="8" t="s">
        <v>13</v>
      </c>
      <c r="E8" s="8" t="s">
        <v>13</v>
      </c>
      <c r="F8" s="8">
        <f>18932.99*1.2+38070.33*2*1.2</f>
        <v>114088.38</v>
      </c>
      <c r="G8" s="8">
        <f>18932.99*1.2+38070.33*1.2</f>
        <v>68403.983999999997</v>
      </c>
      <c r="H8" s="8">
        <f>38840.74*1.2+(38070.33+4151357.87*0.3+250*16104.89)*2*1.2</f>
        <v>12789889.346399998</v>
      </c>
      <c r="I8" s="8">
        <f>38840.74*1.2+(38070.33+4151357.87*0.3+250*20668.89)*1.2</f>
        <v>7787449.1171999993</v>
      </c>
      <c r="J8" s="8">
        <f>38840.74*1.2+(38070.33+4151357.87*0.3+670*7885.56)*2*1.2</f>
        <v>15806935.826400001</v>
      </c>
      <c r="K8" s="8">
        <f>38840.74*1.2+(38070.33+4151357.87*0.3+670*14352.93)*1.2</f>
        <v>13126537.837199999</v>
      </c>
    </row>
    <row r="9" spans="1:11" ht="26.25" thickBot="1" x14ac:dyDescent="0.3">
      <c r="A9" s="4" t="s">
        <v>7</v>
      </c>
      <c r="B9" s="11"/>
      <c r="C9" s="1" t="s">
        <v>10</v>
      </c>
      <c r="D9" s="8" t="s">
        <v>13</v>
      </c>
      <c r="E9" s="8" t="s">
        <v>13</v>
      </c>
      <c r="F9" s="8">
        <f>18932.99*1.2+38070.33*2*1.2</f>
        <v>114088.38</v>
      </c>
      <c r="G9" s="8">
        <f>18932.99*1.2+38070.33*1.2</f>
        <v>68403.983999999997</v>
      </c>
      <c r="H9" s="8">
        <f>38840.74*1.2+(38070.33+3253545.67*0.3+250*16104.89)*2*1.2</f>
        <v>12143464.562399998</v>
      </c>
      <c r="I9" s="8">
        <f>38840.74*1.2+(38070.33+3253545.67*0.3+250*20668.89)*1.2</f>
        <v>7464236.7251999993</v>
      </c>
      <c r="J9" s="8">
        <f>38840.74*1.2+(38070.33+3398285.47*0.3+670*7885.56)*2*1.2</f>
        <v>15264723.6984</v>
      </c>
      <c r="K9" s="8">
        <f>38840.74*1.2+(38070.33+3398285.47*0.3+670*14352.93)*2*1.2</f>
        <v>25664254.658399999</v>
      </c>
    </row>
    <row r="10" spans="1:11" ht="15.75" thickBot="1" x14ac:dyDescent="0.3">
      <c r="A10" s="5"/>
      <c r="B10" s="9" t="s">
        <v>11</v>
      </c>
      <c r="C10" s="1" t="s">
        <v>9</v>
      </c>
      <c r="D10" s="8" t="s">
        <v>13</v>
      </c>
      <c r="E10" s="8" t="s">
        <v>13</v>
      </c>
      <c r="F10" s="8">
        <f>18932.99*1.2+38070.33*2*1.2</f>
        <v>114088.38</v>
      </c>
      <c r="G10" s="8">
        <f>18932.99*1.2+38070.33*1.2</f>
        <v>68403.983999999997</v>
      </c>
      <c r="H10" s="8">
        <f>38840.74*1.2+(201599.14+4151357.87*0.3)*2*1.2</f>
        <v>3519424.4904</v>
      </c>
      <c r="I10" s="8">
        <f>38840.74*1.2+(201599.14+4151357.87*0.3)*1.2</f>
        <v>1783016.6892000001</v>
      </c>
      <c r="J10" s="8">
        <f>38840.74*1.2+(201599.14+4151357.87*0.3)*2*1.2</f>
        <v>3519424.4904</v>
      </c>
      <c r="K10" s="8">
        <f>38840.74*1.2+(201599.14+4151357.87*0.3)*1.2</f>
        <v>1783016.6892000001</v>
      </c>
    </row>
    <row r="11" spans="1:11" ht="15.75" thickBot="1" x14ac:dyDescent="0.3">
      <c r="A11" s="6"/>
      <c r="B11" s="11"/>
      <c r="C11" s="1" t="s">
        <v>10</v>
      </c>
      <c r="D11" s="8" t="s">
        <v>13</v>
      </c>
      <c r="E11" s="8" t="s">
        <v>13</v>
      </c>
      <c r="F11" s="8">
        <f>18932.99*1.2+38070.33*2*1.2</f>
        <v>114088.38</v>
      </c>
      <c r="G11" s="8">
        <f>18932.99*1.2+38070.33*1.2</f>
        <v>68403.983999999997</v>
      </c>
      <c r="H11" s="8">
        <f>38840.74*1.2+(201599.14+3253545.67*0.3)*2*1.2</f>
        <v>2872999.7063999996</v>
      </c>
      <c r="I11" s="8">
        <f>38840.74*1.2+(201599.14+3253545.67*0.3)*1.2</f>
        <v>1459804.2971999999</v>
      </c>
      <c r="J11" s="8">
        <f>38840.74*1.2+(201599.14+3398285.47*0.3)*2*1.2</f>
        <v>2977212.3623999995</v>
      </c>
      <c r="K11" s="8">
        <f>38840.74*1.2+(201599.14+3398285.47*0.3)*1.2</f>
        <v>1511910.6251999999</v>
      </c>
    </row>
    <row r="12" spans="1:11" ht="15.75" thickBot="1" x14ac:dyDescent="0.3">
      <c r="A12" s="9">
        <v>750</v>
      </c>
      <c r="B12" s="9" t="s">
        <v>8</v>
      </c>
      <c r="C12" s="1" t="s">
        <v>9</v>
      </c>
      <c r="D12" s="8">
        <f>18932.99*1.2+37851.07*2*1.2</f>
        <v>113562.156</v>
      </c>
      <c r="E12" s="8">
        <f>18932.99*1.2+37851.07*1.2</f>
        <v>68140.872000000003</v>
      </c>
      <c r="F12" s="8">
        <f>18932.99*1.2+38070.33*2*1.2</f>
        <v>114088.38</v>
      </c>
      <c r="G12" s="8">
        <f>18932.99*1.2+38070.33*1.2</f>
        <v>68403.983999999997</v>
      </c>
      <c r="H12" s="8">
        <f>38840.74*1.2+(38070.33+4151357.87*0.75+250*16104.89)*2*1.2</f>
        <v>17273355.846000001</v>
      </c>
      <c r="I12" s="8">
        <f>38840.74*1.2+(38070.33+4151357.87*0.75+250*20668.89)*1.2</f>
        <v>10029182.367000001</v>
      </c>
      <c r="J12" s="8">
        <f>38840.74*1.2+(38070.33+4151357.87*0.75+670*7885.56)*2*1.2</f>
        <v>20290402.326000001</v>
      </c>
      <c r="K12" s="8">
        <f>38840.74*1.2+(38070.33+4151357.87*0.75+670*14352.93)*1.2</f>
        <v>15368271.086999999</v>
      </c>
    </row>
    <row r="13" spans="1:11" ht="15.75" thickBot="1" x14ac:dyDescent="0.3">
      <c r="A13" s="10"/>
      <c r="B13" s="11"/>
      <c r="C13" s="1" t="s">
        <v>10</v>
      </c>
      <c r="D13" s="8">
        <f>18932.99*1.2+37851.07*2*1.2</f>
        <v>113562.156</v>
      </c>
      <c r="E13" s="8">
        <f>18932.99*1.2+37851.07*1.2</f>
        <v>68140.872000000003</v>
      </c>
      <c r="F13" s="8">
        <f>18932.99*1.2+38070.33*2*1.2</f>
        <v>114088.38</v>
      </c>
      <c r="G13" s="8">
        <f>18932.99*1.2+38070.33*1.2</f>
        <v>68403.983999999997</v>
      </c>
      <c r="H13" s="8">
        <f>38840.74*1.2+(38070.33+3253545.67*0.75+250*16104.89)*2*1.2</f>
        <v>15657293.885999998</v>
      </c>
      <c r="I13" s="8">
        <f>38840.74*1.2+(38070.33+3253545.67*0.75+250*20668.89)*1.2</f>
        <v>9221151.3870000001</v>
      </c>
      <c r="J13" s="8">
        <f>38840.74*1.2+(38070.33+3398285.47*0.75+670*7885.56)*2*1.2</f>
        <v>18934872.006000001</v>
      </c>
      <c r="K13" s="8">
        <f>38840.74*1.2+(38070.33+3398285.47*0.75+670*14352.93)*2*1.2</f>
        <v>29334402.965999998</v>
      </c>
    </row>
    <row r="14" spans="1:11" ht="15.75" thickBot="1" x14ac:dyDescent="0.3">
      <c r="A14" s="10"/>
      <c r="B14" s="9" t="s">
        <v>11</v>
      </c>
      <c r="C14" s="1" t="s">
        <v>9</v>
      </c>
      <c r="D14" s="8">
        <f>18932.99*1.2+37851.07*2*1.2</f>
        <v>113562.156</v>
      </c>
      <c r="E14" s="8">
        <f>18932.99*1.2+37851.07*1.2</f>
        <v>68140.872000000003</v>
      </c>
      <c r="F14" s="8">
        <f>18932.99*1.2+38070.33*2*1.2</f>
        <v>114088.38</v>
      </c>
      <c r="G14" s="8">
        <f>18932.99*1.2+38070.33*1.2</f>
        <v>68403.983999999997</v>
      </c>
      <c r="H14" s="8">
        <f>38840.74*1.2+(201599.14+4151357.87*0.75)*2*1.2</f>
        <v>8002890.9900000002</v>
      </c>
      <c r="I14" s="8">
        <f>38840.74*1.2+(201599.14+4151357.87*0.75)*1.2</f>
        <v>4024749.9389999998</v>
      </c>
      <c r="J14" s="8">
        <f>38840.74*1.2+(201599.14+4151357.87*0.75)*2*1.2</f>
        <v>8002890.9900000002</v>
      </c>
      <c r="K14" s="8">
        <f>38840.74*1.2+(201599.14+4151357.87*0.75)*1.2</f>
        <v>4024749.9389999998</v>
      </c>
    </row>
    <row r="15" spans="1:11" ht="15.75" thickBot="1" x14ac:dyDescent="0.3">
      <c r="A15" s="11"/>
      <c r="B15" s="11"/>
      <c r="C15" s="1" t="s">
        <v>10</v>
      </c>
      <c r="D15" s="8">
        <f>18932.99*1.2+37851.07*2*1.2</f>
        <v>113562.156</v>
      </c>
      <c r="E15" s="8">
        <f>18932.99*1.2+37851.07*1.2</f>
        <v>68140.872000000003</v>
      </c>
      <c r="F15" s="8">
        <f>18932.99*1.2+38070.33*2*1.2</f>
        <v>114088.38</v>
      </c>
      <c r="G15" s="8">
        <f>18932.99*1.2+38070.33*1.2</f>
        <v>68403.983999999997</v>
      </c>
      <c r="H15" s="8">
        <f>38840.74*1.2+(201599.14+3253545.67*0.75)*2*1.2</f>
        <v>6386829.0300000003</v>
      </c>
      <c r="I15" s="8">
        <f>38840.74*1.2+(201599.14+3253545.67*0.75)*1.2</f>
        <v>3216718.9589999998</v>
      </c>
      <c r="J15" s="8">
        <f>38840.74*1.2+(201599.14+3398285.47*0.75)*2*1.2</f>
        <v>6647360.6700000009</v>
      </c>
      <c r="K15" s="8">
        <f>38840.74*1.2+(201599.14+3398285.47*0.75)*1.2</f>
        <v>3346984.7790000001</v>
      </c>
    </row>
    <row r="16" spans="1:11" ht="15.75" thickBot="1" x14ac:dyDescent="0.3">
      <c r="A16" s="9">
        <v>1000</v>
      </c>
      <c r="B16" s="9" t="s">
        <v>8</v>
      </c>
      <c r="C16" s="1" t="s">
        <v>9</v>
      </c>
      <c r="D16" s="8">
        <f>18932.99*1.2+37851.07*2*1.2</f>
        <v>113562.156</v>
      </c>
      <c r="E16" s="8">
        <f>18932.99*1.2+37851.07*1.2</f>
        <v>68140.872000000003</v>
      </c>
      <c r="F16" s="8">
        <f>18932.99*1.2+38070.33*2*1.2</f>
        <v>114088.38</v>
      </c>
      <c r="G16" s="8">
        <f>18932.99*1.2+38070.33*1.2</f>
        <v>68403.983999999997</v>
      </c>
      <c r="H16" s="8">
        <f>38840.74*1.2+(38070.33+4151357.87*1+250*16104.89)*2*1.2</f>
        <v>19764170.568</v>
      </c>
      <c r="I16" s="8">
        <f>38840.74*1.2+(38070.33+4151357.87*1+250*20668.89)*1.2</f>
        <v>11274589.727999998</v>
      </c>
      <c r="J16" s="8">
        <f>38840.74*1.2+(38070.33+4151357.87*1+670*7885.56)*2*1.2</f>
        <v>22781217.048</v>
      </c>
      <c r="K16" s="8">
        <f>38840.74*1.2+(38070.33+4151357.87*1+670*14352.93)*1.2</f>
        <v>16613678.448000001</v>
      </c>
    </row>
    <row r="17" spans="1:11" ht="15.75" thickBot="1" x14ac:dyDescent="0.3">
      <c r="A17" s="10"/>
      <c r="B17" s="11"/>
      <c r="C17" s="1" t="s">
        <v>10</v>
      </c>
      <c r="D17" s="8">
        <f>18932.99*1.2+37851.07*2*1.2</f>
        <v>113562.156</v>
      </c>
      <c r="E17" s="8">
        <f>18932.99*1.2+37851.07*1.2</f>
        <v>68140.872000000003</v>
      </c>
      <c r="F17" s="8">
        <f>18932.99*1.2+38070.33*2*1.2</f>
        <v>114088.38</v>
      </c>
      <c r="G17" s="8">
        <f>18932.99*1.2+38070.33*1.2</f>
        <v>68403.983999999997</v>
      </c>
      <c r="H17" s="8">
        <f>38840.74*1.2+(38070.33+3253545.67*1+250*16104.89)*2*1.2</f>
        <v>17609421.287999999</v>
      </c>
      <c r="I17" s="8">
        <f>38840.74*1.2+(38070.33+3253545.67*1+250*20668.89)*1.2</f>
        <v>10197215.088</v>
      </c>
      <c r="J17" s="8">
        <f>38840.74*1.2+(38070.33+3398285.47*1+670*7885.56)*2*1.2</f>
        <v>20973843.287999999</v>
      </c>
      <c r="K17" s="8">
        <f>38840.74*1.2+(38070.33+3398285.47*1+670*14352.93)*2*1.2</f>
        <v>31373374.248</v>
      </c>
    </row>
    <row r="18" spans="1:11" ht="15.75" thickBot="1" x14ac:dyDescent="0.3">
      <c r="A18" s="10"/>
      <c r="B18" s="9" t="s">
        <v>11</v>
      </c>
      <c r="C18" s="1" t="s">
        <v>9</v>
      </c>
      <c r="D18" s="8">
        <f>18932.99*1.2+37851.07*2*1.2</f>
        <v>113562.156</v>
      </c>
      <c r="E18" s="8">
        <f>18932.99*1.2+37851.07*1.2</f>
        <v>68140.872000000003</v>
      </c>
      <c r="F18" s="8">
        <f>18932.99*1.2+38070.33*2*1.2</f>
        <v>114088.38</v>
      </c>
      <c r="G18" s="8">
        <f>18932.99*1.2+38070.33*1.2</f>
        <v>68403.983999999997</v>
      </c>
      <c r="H18" s="8">
        <f>38840.74*1.2+(201599.14+4151357.87*1)*2*1.2</f>
        <v>10493705.711999999</v>
      </c>
      <c r="I18" s="8">
        <f>38840.74*1.2+(201599.14+4151357.87*1)*1.2</f>
        <v>5270157.3</v>
      </c>
      <c r="J18" s="8">
        <f>38840.74*1.2+(201599.14+4151357.87*1)*2*1.2</f>
        <v>10493705.711999999</v>
      </c>
      <c r="K18" s="8">
        <f>38840.74*1.2+(201599.14+4151357.87*1)*1.2</f>
        <v>5270157.3</v>
      </c>
    </row>
    <row r="19" spans="1:11" ht="15.75" thickBot="1" x14ac:dyDescent="0.3">
      <c r="A19" s="11"/>
      <c r="B19" s="11"/>
      <c r="C19" s="1" t="s">
        <v>10</v>
      </c>
      <c r="D19" s="8">
        <f>18932.99*1.2+37851.07*2*1.2</f>
        <v>113562.156</v>
      </c>
      <c r="E19" s="8">
        <f>18932.99*1.2+37851.07*1.2</f>
        <v>68140.872000000003</v>
      </c>
      <c r="F19" s="8">
        <f>18932.99*1.2+38070.33*2*1.2</f>
        <v>114088.38</v>
      </c>
      <c r="G19" s="8">
        <f>18932.99*1.2+38070.33*1.2</f>
        <v>68403.983999999997</v>
      </c>
      <c r="H19" s="8">
        <f>38840.74*1.2+(201599.14+3253545.67*1)*2*1.2</f>
        <v>8338956.432</v>
      </c>
      <c r="I19" s="8">
        <f>38840.74*1.2+(201599.14+3253545.67*1)*1.2</f>
        <v>4192782.6599999997</v>
      </c>
      <c r="J19" s="8">
        <f>38840.74*1.2+(201599.14+3398285.47*1)*2*1.2</f>
        <v>8686331.9520000014</v>
      </c>
      <c r="K19" s="8">
        <f>38840.74*1.2+(201599.14+3398285.47*1)*1.2</f>
        <v>4366470.4200000009</v>
      </c>
    </row>
    <row r="20" spans="1:11" ht="15.75" thickBot="1" x14ac:dyDescent="0.3">
      <c r="A20" s="9">
        <v>1250</v>
      </c>
      <c r="B20" s="9" t="s">
        <v>8</v>
      </c>
      <c r="C20" s="1" t="s">
        <v>9</v>
      </c>
      <c r="D20" s="8">
        <f>18932.99*1.2+37851.07*2*1.2</f>
        <v>113562.156</v>
      </c>
      <c r="E20" s="8">
        <f>18932.99*1.2+37851.07*1.2</f>
        <v>68140.872000000003</v>
      </c>
      <c r="F20" s="8">
        <f>18932.99*1.2+38070.33*2*1.2</f>
        <v>114088.38</v>
      </c>
      <c r="G20" s="8">
        <f>18932.99*1.2+38070.33*1.2</f>
        <v>68403.983999999997</v>
      </c>
      <c r="H20" s="8">
        <f>38840.74*1.2+(38070.33+4151357.87*1.25+250*16104.89)*2*1.2</f>
        <v>22254985.289999999</v>
      </c>
      <c r="I20" s="8">
        <f>38840.74*1.2+(38070.33+4151357.87*1.25+250*20668.89)*1.2</f>
        <v>12519997.089</v>
      </c>
      <c r="J20" s="8">
        <f>38840.74*1.2+(38070.33+4151357.87*1.25+670*7885.56)*2*1.2</f>
        <v>25272031.77</v>
      </c>
      <c r="K20" s="8">
        <f>38840.74*1.2+(38070.33+4151357.87*1.25+670*14352.93)*1.2</f>
        <v>17859085.809</v>
      </c>
    </row>
    <row r="21" spans="1:11" ht="15.75" thickBot="1" x14ac:dyDescent="0.3">
      <c r="A21" s="10"/>
      <c r="B21" s="11"/>
      <c r="C21" s="1" t="s">
        <v>10</v>
      </c>
      <c r="D21" s="8">
        <f>18932.99*1.2+37851.07*2*1.2</f>
        <v>113562.156</v>
      </c>
      <c r="E21" s="8">
        <f>18932.99*1.2+37851.07*1.2</f>
        <v>68140.872000000003</v>
      </c>
      <c r="F21" s="8">
        <f>18932.99*1.2+38070.33*2*1.2</f>
        <v>114088.38</v>
      </c>
      <c r="G21" s="8">
        <f>18932.99*1.2+38070.33*1.2</f>
        <v>68403.983999999997</v>
      </c>
      <c r="H21" s="8">
        <f>38840.74*1.2+(38070.33+3253545.67*1.25+250*16104.89)*2*1.2</f>
        <v>19561548.690000001</v>
      </c>
      <c r="I21" s="8">
        <f>38840.74*1.2+(38070.33+3253545.67*1.25+250*20668.89)*1.2</f>
        <v>11173278.789000001</v>
      </c>
      <c r="J21" s="8">
        <f>38840.74*1.2+(38070.33+3398285.47*1.25+670*7885.56)*2*1.2</f>
        <v>23012814.57</v>
      </c>
      <c r="K21" s="8">
        <f>38840.74*1.2+(38070.33+3398285.47*1.25+670*14352.93)*2*1.2</f>
        <v>33412345.529999997</v>
      </c>
    </row>
    <row r="22" spans="1:11" ht="15.75" thickBot="1" x14ac:dyDescent="0.3">
      <c r="A22" s="10"/>
      <c r="B22" s="9" t="s">
        <v>11</v>
      </c>
      <c r="C22" s="1" t="s">
        <v>9</v>
      </c>
      <c r="D22" s="8">
        <f>18932.99*1.2+37851.07*2*1.2</f>
        <v>113562.156</v>
      </c>
      <c r="E22" s="8">
        <f>18932.99*1.2+37851.07*1.2</f>
        <v>68140.872000000003</v>
      </c>
      <c r="F22" s="8">
        <f>18932.99*1.2+38070.33*2*1.2</f>
        <v>114088.38</v>
      </c>
      <c r="G22" s="8">
        <f>18932.99*1.2+38070.33*1.2</f>
        <v>68403.983999999997</v>
      </c>
      <c r="H22" s="8">
        <f>38840.74*1.2+(201599.14+4151357.87*1.25)*2*1.2</f>
        <v>12984520.434</v>
      </c>
      <c r="I22" s="8">
        <f>38840.74*1.2+(201599.14+4151357.87*1.25)*1.2</f>
        <v>6515564.6610000003</v>
      </c>
      <c r="J22" s="8">
        <f>38840.74*1.2+(201599.14+4151357.87*1.25)*2*1.2</f>
        <v>12984520.434</v>
      </c>
      <c r="K22" s="8">
        <f>38840.74*1.2+(201599.14+4151357.87*1.25)*1.2</f>
        <v>6515564.6610000003</v>
      </c>
    </row>
    <row r="23" spans="1:11" ht="15.75" thickBot="1" x14ac:dyDescent="0.3">
      <c r="A23" s="11"/>
      <c r="B23" s="11"/>
      <c r="C23" s="1" t="s">
        <v>10</v>
      </c>
      <c r="D23" s="8">
        <f>18932.99*1.2+37851.07*2*1.2</f>
        <v>113562.156</v>
      </c>
      <c r="E23" s="8">
        <f>18932.99*1.2+37851.07*1.2</f>
        <v>68140.872000000003</v>
      </c>
      <c r="F23" s="8">
        <f>18932.99*1.2+38070.33*2*1.2</f>
        <v>114088.38</v>
      </c>
      <c r="G23" s="8">
        <f>18932.99*1.2+38070.33*1.2</f>
        <v>68403.983999999997</v>
      </c>
      <c r="H23" s="8">
        <f>38840.74*1.2+(201599.14+3253545.67*1.25)*2*1.2</f>
        <v>10291083.834000001</v>
      </c>
      <c r="I23" s="8">
        <f>38840.74*1.2+(201599.14+3253545.67*1.25)*1.2</f>
        <v>5168846.3610000005</v>
      </c>
      <c r="J23" s="8">
        <f>38840.74*1.2+(201599.14+3398285.47*1.25)*2*1.2</f>
        <v>10725303.233999999</v>
      </c>
      <c r="K23" s="8">
        <f>38840.74*1.2+(201599.14+3398285.47*1.25)*1.2</f>
        <v>5385956.0609999998</v>
      </c>
    </row>
    <row r="24" spans="1:11" x14ac:dyDescent="0.25">
      <c r="A24" s="7"/>
    </row>
    <row r="25" spans="1:11" ht="67.900000000000006" customHeight="1" x14ac:dyDescent="0.25">
      <c r="A25" s="12" t="s">
        <v>14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19">
    <mergeCell ref="H5:I5"/>
    <mergeCell ref="J5:K5"/>
    <mergeCell ref="A6:C6"/>
    <mergeCell ref="A20:A23"/>
    <mergeCell ref="B20:B21"/>
    <mergeCell ref="B22:B23"/>
    <mergeCell ref="A25:K25"/>
    <mergeCell ref="A3:K3"/>
    <mergeCell ref="B8:B9"/>
    <mergeCell ref="B10:B11"/>
    <mergeCell ref="A12:A15"/>
    <mergeCell ref="B12:B13"/>
    <mergeCell ref="B14:B15"/>
    <mergeCell ref="A16:A19"/>
    <mergeCell ref="B16:B17"/>
    <mergeCell ref="B18:B19"/>
    <mergeCell ref="A5:C5"/>
    <mergeCell ref="D5:E5"/>
    <mergeCell ref="F5:G5"/>
  </mergeCells>
  <pageMargins left="0.7" right="0.7" top="0.75" bottom="0.75" header="0.3" footer="0.3"/>
  <pageSetup paperSize="9" orientation="portrait" r:id="rId1"/>
  <ignoredErrors>
    <ignoredError sqref="I10:J10 I14:J14 I18:J18 I22:J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2022-03-29T09:43:34Z</dcterms:modified>
</cp:coreProperties>
</file>